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ctrlProps/ctrlProp6.xml" ContentType="application/vnd.ms-excel.contro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trlProps/ctrlProp2.xml" ContentType="application/vnd.ms-excel.controlproperties+xml"/>
  <Override PartName="/xl/ctrlProps/ctrlProp1.xml" ContentType="application/vnd.ms-excel.controlproperties+xml"/>
  <Override PartName="/xl/ctrlProps/ctrlProp3.xml" ContentType="application/vnd.ms-excel.controlproperties+xml"/>
  <Override PartName="/xl/ctrlProps/ctrlProp5.xml" ContentType="application/vnd.ms-excel.controlproperties+xml"/>
  <Override PartName="/xl/ctrlProps/ctrlProp9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ctrlProps/ctrlProp4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5.xml" ContentType="application/vnd.ms-excel.controlproperties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Y:\05 - Statistik\1.Daten\06 INDUSTRIE, DIENSTLEISTUNGEN\UDEMO\"/>
    </mc:Choice>
  </mc:AlternateContent>
  <workbookProtection lockStructure="1"/>
  <bookViews>
    <workbookView xWindow="-120" yWindow="-120" windowWidth="29040" windowHeight="15720"/>
  </bookViews>
  <sheets>
    <sheet name="Unternehmensgründungen" sheetId="31" r:id="rId1"/>
    <sheet name="Unternehmensschliessungen" sheetId="32" r:id="rId2"/>
    <sheet name="Bestand aktiver Unternehmen" sheetId="33" r:id="rId3"/>
    <sheet name="Überlebensrate Unternehmen" sheetId="34" r:id="rId4"/>
    <sheet name="Wachstumsstarke Unternehmen" sheetId="35" r:id="rId5"/>
    <sheet name="Uebersetzungen" sheetId="13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34" l="1"/>
  <c r="F14" i="34"/>
  <c r="E14" i="34"/>
  <c r="D14" i="34"/>
  <c r="C14" i="34"/>
  <c r="C13" i="34"/>
  <c r="F14" i="32"/>
  <c r="E14" i="32"/>
  <c r="D14" i="32"/>
  <c r="C14" i="32"/>
  <c r="E13" i="32"/>
  <c r="C13" i="32"/>
  <c r="F14" i="33"/>
  <c r="E14" i="33"/>
  <c r="D14" i="33"/>
  <c r="C14" i="33"/>
  <c r="E13" i="33"/>
  <c r="C13" i="33"/>
  <c r="F14" i="31" l="1"/>
  <c r="E14" i="31"/>
  <c r="D14" i="31"/>
  <c r="C14" i="31"/>
  <c r="E13" i="31"/>
  <c r="C13" i="31"/>
  <c r="I13" i="35" l="1"/>
  <c r="H13" i="35"/>
  <c r="G13" i="35"/>
  <c r="F13" i="35"/>
  <c r="C13" i="35"/>
  <c r="F12" i="35"/>
  <c r="C12" i="35"/>
  <c r="D13" i="35"/>
  <c r="A9" i="35"/>
  <c r="A48" i="35"/>
  <c r="A47" i="35"/>
  <c r="A45" i="35"/>
  <c r="A44" i="35"/>
  <c r="A43" i="35"/>
  <c r="A42" i="35"/>
  <c r="A41" i="35"/>
  <c r="A40" i="35"/>
  <c r="A39" i="35"/>
  <c r="A38" i="35"/>
  <c r="A37" i="35"/>
  <c r="A36" i="35"/>
  <c r="A35" i="35"/>
  <c r="A34" i="35"/>
  <c r="A33" i="35"/>
  <c r="A32" i="35"/>
  <c r="A31" i="35"/>
  <c r="A30" i="35"/>
  <c r="A29" i="35"/>
  <c r="A28" i="35"/>
  <c r="A27" i="35"/>
  <c r="A26" i="35"/>
  <c r="A25" i="35"/>
  <c r="A24" i="35"/>
  <c r="A23" i="35"/>
  <c r="A22" i="35"/>
  <c r="A21" i="35"/>
  <c r="A20" i="35"/>
  <c r="A19" i="35"/>
  <c r="A18" i="35"/>
  <c r="A17" i="35"/>
  <c r="A16" i="35"/>
  <c r="A15" i="35"/>
  <c r="A14" i="35"/>
  <c r="A7" i="35"/>
  <c r="A48" i="34"/>
  <c r="BC14" i="34"/>
  <c r="BB14" i="34"/>
  <c r="BA14" i="34"/>
  <c r="AZ14" i="34"/>
  <c r="AY14" i="34"/>
  <c r="AY13" i="34"/>
  <c r="AW14" i="34"/>
  <c r="AV14" i="34"/>
  <c r="AU14" i="34"/>
  <c r="AT14" i="34"/>
  <c r="AS14" i="34"/>
  <c r="AS13" i="34"/>
  <c r="AQ14" i="34"/>
  <c r="AP14" i="34"/>
  <c r="AO14" i="34"/>
  <c r="AN14" i="34"/>
  <c r="AM14" i="34"/>
  <c r="AM13" i="34"/>
  <c r="AK14" i="34"/>
  <c r="AJ14" i="34"/>
  <c r="AI14" i="34"/>
  <c r="AH14" i="34"/>
  <c r="AG14" i="34"/>
  <c r="AG13" i="34"/>
  <c r="AE14" i="34"/>
  <c r="AD14" i="34"/>
  <c r="AC14" i="34"/>
  <c r="AB14" i="34"/>
  <c r="AA14" i="34"/>
  <c r="AA13" i="34"/>
  <c r="Y14" i="34"/>
  <c r="X14" i="34"/>
  <c r="W14" i="34"/>
  <c r="V14" i="34"/>
  <c r="U14" i="34"/>
  <c r="U13" i="34"/>
  <c r="S14" i="34"/>
  <c r="R14" i="34"/>
  <c r="Q14" i="34"/>
  <c r="P14" i="34"/>
  <c r="O14" i="34"/>
  <c r="O13" i="34"/>
  <c r="M14" i="34"/>
  <c r="L14" i="34"/>
  <c r="K14" i="34"/>
  <c r="J14" i="34"/>
  <c r="I14" i="34"/>
  <c r="I13" i="34"/>
  <c r="A9" i="34"/>
  <c r="A51" i="34"/>
  <c r="A50" i="34"/>
  <c r="A46" i="34"/>
  <c r="A45" i="34"/>
  <c r="A44" i="34"/>
  <c r="A43" i="34"/>
  <c r="A42" i="34"/>
  <c r="A41" i="34"/>
  <c r="A40" i="34"/>
  <c r="A39" i="34"/>
  <c r="A38" i="34"/>
  <c r="A37" i="34"/>
  <c r="A36" i="34"/>
  <c r="A35" i="34"/>
  <c r="A34" i="34"/>
  <c r="A33" i="34"/>
  <c r="A32" i="34"/>
  <c r="A31" i="34"/>
  <c r="A30" i="34"/>
  <c r="A29" i="34"/>
  <c r="A28" i="34"/>
  <c r="A27" i="34"/>
  <c r="A26" i="34"/>
  <c r="A25" i="34"/>
  <c r="A24" i="34"/>
  <c r="A23" i="34"/>
  <c r="A22" i="34"/>
  <c r="A21" i="34"/>
  <c r="A20" i="34"/>
  <c r="A19" i="34"/>
  <c r="A18" i="34"/>
  <c r="A17" i="34"/>
  <c r="A16" i="34"/>
  <c r="A15" i="34"/>
  <c r="A7" i="34"/>
  <c r="AX13" i="33"/>
  <c r="AV13" i="33"/>
  <c r="AS13" i="33"/>
  <c r="AQ13" i="33"/>
  <c r="AN13" i="33"/>
  <c r="AL13" i="33"/>
  <c r="AI13" i="33"/>
  <c r="AG13" i="33"/>
  <c r="AD13" i="33"/>
  <c r="AB13" i="33"/>
  <c r="Y13" i="33"/>
  <c r="W13" i="33"/>
  <c r="T13" i="33"/>
  <c r="R13" i="33"/>
  <c r="O13" i="33"/>
  <c r="M13" i="33"/>
  <c r="J13" i="33"/>
  <c r="H13" i="33"/>
  <c r="A9" i="33"/>
  <c r="A49" i="33"/>
  <c r="A48" i="33"/>
  <c r="A46" i="33"/>
  <c r="A45" i="33"/>
  <c r="A44" i="33"/>
  <c r="A43" i="33"/>
  <c r="A42" i="33"/>
  <c r="A41" i="33"/>
  <c r="A40" i="33"/>
  <c r="A39" i="33"/>
  <c r="A38" i="33"/>
  <c r="A37" i="33"/>
  <c r="A36" i="33"/>
  <c r="A35" i="33"/>
  <c r="A34" i="33"/>
  <c r="A33" i="33"/>
  <c r="A32" i="33"/>
  <c r="A31" i="33"/>
  <c r="A30" i="33"/>
  <c r="A29" i="33"/>
  <c r="A28" i="33"/>
  <c r="A27" i="33"/>
  <c r="A26" i="33"/>
  <c r="A25" i="33"/>
  <c r="A24" i="33"/>
  <c r="A23" i="33"/>
  <c r="A22" i="33"/>
  <c r="A21" i="33"/>
  <c r="A20" i="33"/>
  <c r="A19" i="33"/>
  <c r="A18" i="33"/>
  <c r="A17" i="33"/>
  <c r="A16" i="33"/>
  <c r="A15" i="33"/>
  <c r="AY14" i="33"/>
  <c r="AX14" i="33"/>
  <c r="AW14" i="33"/>
  <c r="AV14" i="33"/>
  <c r="AT14" i="33"/>
  <c r="AS14" i="33"/>
  <c r="AR14" i="33"/>
  <c r="AQ14" i="33"/>
  <c r="AO14" i="33"/>
  <c r="AN14" i="33"/>
  <c r="AM14" i="33"/>
  <c r="AL14" i="33"/>
  <c r="AJ14" i="33"/>
  <c r="AI14" i="33"/>
  <c r="AH14" i="33"/>
  <c r="AG14" i="33"/>
  <c r="AE14" i="33"/>
  <c r="AD14" i="33"/>
  <c r="AC14" i="33"/>
  <c r="AB14" i="33"/>
  <c r="Z14" i="33"/>
  <c r="Y14" i="33"/>
  <c r="X14" i="33"/>
  <c r="W14" i="33"/>
  <c r="U14" i="33"/>
  <c r="T14" i="33"/>
  <c r="S14" i="33"/>
  <c r="R14" i="33"/>
  <c r="P14" i="33"/>
  <c r="O14" i="33"/>
  <c r="N14" i="33"/>
  <c r="M14" i="33"/>
  <c r="K14" i="33"/>
  <c r="J14" i="33"/>
  <c r="I14" i="33"/>
  <c r="H14" i="33"/>
  <c r="A7" i="33"/>
  <c r="AN13" i="32"/>
  <c r="AL13" i="32"/>
  <c r="AI13" i="32"/>
  <c r="AG13" i="32"/>
  <c r="AD13" i="32"/>
  <c r="AB13" i="32"/>
  <c r="Y13" i="32"/>
  <c r="W13" i="32"/>
  <c r="T13" i="32"/>
  <c r="R13" i="32"/>
  <c r="O13" i="32"/>
  <c r="M13" i="32"/>
  <c r="J13" i="32"/>
  <c r="H13" i="32"/>
  <c r="A9" i="32"/>
  <c r="A49" i="32"/>
  <c r="A48" i="32"/>
  <c r="A46" i="32"/>
  <c r="A45" i="32"/>
  <c r="A44" i="32"/>
  <c r="A43" i="32"/>
  <c r="A42" i="32"/>
  <c r="A41" i="32"/>
  <c r="A40" i="32"/>
  <c r="A39" i="32"/>
  <c r="A38" i="32"/>
  <c r="A37" i="32"/>
  <c r="A36" i="32"/>
  <c r="A35" i="32"/>
  <c r="A34" i="32"/>
  <c r="A33" i="32"/>
  <c r="A32" i="32"/>
  <c r="A31" i="32"/>
  <c r="A30" i="32"/>
  <c r="A29" i="32"/>
  <c r="A28" i="32"/>
  <c r="A27" i="32"/>
  <c r="A26" i="32"/>
  <c r="A25" i="32"/>
  <c r="A24" i="32"/>
  <c r="A23" i="32"/>
  <c r="A22" i="32"/>
  <c r="A21" i="32"/>
  <c r="A20" i="32"/>
  <c r="A19" i="32"/>
  <c r="A18" i="32"/>
  <c r="A17" i="32"/>
  <c r="A16" i="32"/>
  <c r="A15" i="32"/>
  <c r="AO14" i="32"/>
  <c r="AN14" i="32"/>
  <c r="AM14" i="32"/>
  <c r="AL14" i="32"/>
  <c r="AJ14" i="32"/>
  <c r="AI14" i="32"/>
  <c r="AH14" i="32"/>
  <c r="AG14" i="32"/>
  <c r="AE14" i="32"/>
  <c r="AD14" i="32"/>
  <c r="AC14" i="32"/>
  <c r="AB14" i="32"/>
  <c r="Z14" i="32"/>
  <c r="Y14" i="32"/>
  <c r="X14" i="32"/>
  <c r="W14" i="32"/>
  <c r="U14" i="32"/>
  <c r="T14" i="32"/>
  <c r="S14" i="32"/>
  <c r="R14" i="32"/>
  <c r="P14" i="32"/>
  <c r="O14" i="32"/>
  <c r="N14" i="32"/>
  <c r="M14" i="32"/>
  <c r="K14" i="32"/>
  <c r="J14" i="32"/>
  <c r="I14" i="32"/>
  <c r="H14" i="32"/>
  <c r="A7" i="32"/>
  <c r="AY14" i="31"/>
  <c r="AX14" i="31"/>
  <c r="AW14" i="31"/>
  <c r="AV14" i="31"/>
  <c r="AX13" i="31"/>
  <c r="AV13" i="31"/>
  <c r="AT14" i="31"/>
  <c r="AS14" i="31"/>
  <c r="AR14" i="31"/>
  <c r="AQ14" i="31"/>
  <c r="AS13" i="31"/>
  <c r="AQ13" i="31"/>
  <c r="AO14" i="31"/>
  <c r="AN14" i="31"/>
  <c r="AM14" i="31"/>
  <c r="AL14" i="31"/>
  <c r="AN13" i="31"/>
  <c r="AL13" i="31"/>
  <c r="AJ14" i="31"/>
  <c r="AI14" i="31"/>
  <c r="AH14" i="31"/>
  <c r="AG14" i="31"/>
  <c r="AI13" i="31"/>
  <c r="AG13" i="31"/>
  <c r="AE14" i="31"/>
  <c r="AD14" i="31"/>
  <c r="AC14" i="31"/>
  <c r="AB14" i="31"/>
  <c r="AD13" i="31"/>
  <c r="AB13" i="31"/>
  <c r="Z14" i="31"/>
  <c r="Y14" i="31"/>
  <c r="X14" i="31"/>
  <c r="W14" i="31"/>
  <c r="Y13" i="31"/>
  <c r="W13" i="31"/>
  <c r="U14" i="31"/>
  <c r="T14" i="31"/>
  <c r="S14" i="31"/>
  <c r="R14" i="31"/>
  <c r="T13" i="31"/>
  <c r="R13" i="31"/>
  <c r="P14" i="31"/>
  <c r="O14" i="31"/>
  <c r="N14" i="31"/>
  <c r="M14" i="31"/>
  <c r="O13" i="31"/>
  <c r="M13" i="31"/>
  <c r="K14" i="31"/>
  <c r="J14" i="31"/>
  <c r="I14" i="31"/>
  <c r="H14" i="31"/>
  <c r="J13" i="31"/>
  <c r="H13" i="31"/>
  <c r="A49" i="31" l="1"/>
  <c r="A48" i="31" l="1"/>
  <c r="A46" i="31"/>
  <c r="A45" i="31"/>
  <c r="A44" i="31"/>
  <c r="A43" i="31"/>
  <c r="A42" i="31"/>
  <c r="A41" i="31"/>
  <c r="A40" i="31"/>
  <c r="A39" i="31"/>
  <c r="A38" i="31"/>
  <c r="A37" i="31"/>
  <c r="A36" i="31"/>
  <c r="A35" i="31"/>
  <c r="A34" i="31"/>
  <c r="A33" i="31"/>
  <c r="A32" i="31"/>
  <c r="A31" i="31"/>
  <c r="A30" i="31"/>
  <c r="A29" i="31"/>
  <c r="A28" i="31"/>
  <c r="A27" i="31"/>
  <c r="A26" i="31"/>
  <c r="A25" i="31"/>
  <c r="A24" i="31"/>
  <c r="A23" i="31"/>
  <c r="A22" i="31"/>
  <c r="A21" i="31"/>
  <c r="A20" i="31"/>
  <c r="A19" i="31"/>
  <c r="A18" i="31"/>
  <c r="A17" i="31"/>
  <c r="A16" i="31"/>
  <c r="A15" i="31"/>
  <c r="A9" i="31"/>
  <c r="A7" i="31"/>
</calcChain>
</file>

<file path=xl/sharedStrings.xml><?xml version="1.0" encoding="utf-8"?>
<sst xmlns="http://schemas.openxmlformats.org/spreadsheetml/2006/main" count="591" uniqueCount="263">
  <si>
    <t>Total</t>
  </si>
  <si>
    <t>Genferseeregion</t>
  </si>
  <si>
    <t>Waadt</t>
  </si>
  <si>
    <t>Wallis</t>
  </si>
  <si>
    <t>Genf</t>
  </si>
  <si>
    <t>Espace Mittelland</t>
  </si>
  <si>
    <t>Bern</t>
  </si>
  <si>
    <t>Freiburg</t>
  </si>
  <si>
    <t>Solothurn</t>
  </si>
  <si>
    <t>Neuenburg</t>
  </si>
  <si>
    <t>Jura</t>
  </si>
  <si>
    <t>Nordwestschweiz</t>
  </si>
  <si>
    <t>Basel-Stadt</t>
  </si>
  <si>
    <t>Basel-Landschaft</t>
  </si>
  <si>
    <t>Aargau</t>
  </si>
  <si>
    <t>Zürich</t>
  </si>
  <si>
    <t>Ostschweiz</t>
  </si>
  <si>
    <t>Glarus</t>
  </si>
  <si>
    <t>Schaffhausen</t>
  </si>
  <si>
    <t>St. Gallen</t>
  </si>
  <si>
    <t>Graubünden</t>
  </si>
  <si>
    <t>Thurgau</t>
  </si>
  <si>
    <t>Zentralschweiz</t>
  </si>
  <si>
    <t>Luzern</t>
  </si>
  <si>
    <t>Uri</t>
  </si>
  <si>
    <t>Schwyz</t>
  </si>
  <si>
    <t>Obwalden</t>
  </si>
  <si>
    <t>Nidwalden</t>
  </si>
  <si>
    <t>Zug</t>
  </si>
  <si>
    <t>Tessin</t>
  </si>
  <si>
    <t>Tabelle</t>
  </si>
  <si>
    <t>Code</t>
  </si>
  <si>
    <t>DE</t>
  </si>
  <si>
    <t>RM</t>
  </si>
  <si>
    <t>IT</t>
  </si>
  <si>
    <t>Sprache</t>
  </si>
  <si>
    <t>&lt;Fachbereich&gt;</t>
  </si>
  <si>
    <t>Daten &amp; Statistik</t>
  </si>
  <si>
    <t>Datas &amp; Statistica</t>
  </si>
  <si>
    <t>Dati &amp; Statistica</t>
  </si>
  <si>
    <t>T1</t>
  </si>
  <si>
    <t>&lt;Titel&gt;</t>
  </si>
  <si>
    <t>&lt;UTitel&gt;</t>
  </si>
  <si>
    <t>T1-2</t>
  </si>
  <si>
    <t>&lt;SpaltenTitel_1&gt;</t>
  </si>
  <si>
    <t>Totale</t>
  </si>
  <si>
    <t>&lt;SpaltenTitel_2&gt;</t>
  </si>
  <si>
    <t>&lt;SpaltenTitel_2.1&gt;</t>
  </si>
  <si>
    <t>&lt;SpaltenTitel_2.2&gt;</t>
  </si>
  <si>
    <t>&lt;Zeilentitel_1&gt;</t>
  </si>
  <si>
    <t>&lt;Zeilentitel_2&gt;</t>
  </si>
  <si>
    <t>Turitg</t>
  </si>
  <si>
    <t>&lt;Zeilentitel_3&gt;</t>
  </si>
  <si>
    <t>Berna</t>
  </si>
  <si>
    <t>&lt;Zeilentitel_4&gt;</t>
  </si>
  <si>
    <t>Lucerna</t>
  </si>
  <si>
    <t>&lt;Zeilentitel_5&gt;</t>
  </si>
  <si>
    <t>&lt;Zeilentitel_6&gt;</t>
  </si>
  <si>
    <t>Sviz</t>
  </si>
  <si>
    <t>&lt;Zeilentitel_7&gt;</t>
  </si>
  <si>
    <t>Sursilvania</t>
  </si>
  <si>
    <t>&lt;Zeilentitel_8&gt;</t>
  </si>
  <si>
    <t>Sutsilvania</t>
  </si>
  <si>
    <t>&lt;Zeilentitel_9&gt;</t>
  </si>
  <si>
    <t>Glaruna</t>
  </si>
  <si>
    <t>&lt;Zeilentitel_10&gt;</t>
  </si>
  <si>
    <t>&lt;Zeilentitel_11&gt;</t>
  </si>
  <si>
    <t>Friburg</t>
  </si>
  <si>
    <t>&lt;Zeilentitel_12&gt;</t>
  </si>
  <si>
    <t>Soloturn</t>
  </si>
  <si>
    <t>&lt;Zeilentitel_13&gt;</t>
  </si>
  <si>
    <t>Basilea-Citad</t>
  </si>
  <si>
    <t>&lt;Zeilentitel_14&gt;</t>
  </si>
  <si>
    <t>Basilea-Champagna</t>
  </si>
  <si>
    <t>&lt;Zeilentitel_15&gt;</t>
  </si>
  <si>
    <t>Schaffusa</t>
  </si>
  <si>
    <t>&lt;Zeilentitel_16&gt;</t>
  </si>
  <si>
    <t>Appenzell Ausserrhoden</t>
  </si>
  <si>
    <t>Appenzell Dadora</t>
  </si>
  <si>
    <t>&lt;Zeilentitel_17&gt;</t>
  </si>
  <si>
    <t>Appenzell Innerrhoden</t>
  </si>
  <si>
    <t>Appenzell Dadens</t>
  </si>
  <si>
    <t>&lt;Zeilentitel_18&gt;</t>
  </si>
  <si>
    <t>Son Gagl</t>
  </si>
  <si>
    <t>&lt;Zeilentitel_19&gt;</t>
  </si>
  <si>
    <t>Grischun</t>
  </si>
  <si>
    <t>&lt;Zeilentitel_20&gt;</t>
  </si>
  <si>
    <t>Argovia</t>
  </si>
  <si>
    <t>&lt;Zeilentitel_21&gt;</t>
  </si>
  <si>
    <t>Turgovia</t>
  </si>
  <si>
    <t>&lt;Zeilentitel_22&gt;</t>
  </si>
  <si>
    <t>&lt;Zeilentitel_23&gt;</t>
  </si>
  <si>
    <t>Vad</t>
  </si>
  <si>
    <t>&lt;Zeilentitel_24&gt;</t>
  </si>
  <si>
    <t>Vallais</t>
  </si>
  <si>
    <t>&lt;Zeilentitel_25&gt;</t>
  </si>
  <si>
    <t>Neuchâtel</t>
  </si>
  <si>
    <t>&lt;Zeilentitel_26&gt;</t>
  </si>
  <si>
    <t>Genevra</t>
  </si>
  <si>
    <t>&lt;Zeilentitel_27&gt;</t>
  </si>
  <si>
    <t>Giura</t>
  </si>
  <si>
    <t>&lt;Legende_1&gt;</t>
  </si>
  <si>
    <t>&lt;Legende_2&gt;</t>
  </si>
  <si>
    <t>&lt;Legende_3&gt;</t>
  </si>
  <si>
    <t>&lt;Legende_4&gt;</t>
  </si>
  <si>
    <t>&lt;Quelle_1&gt;</t>
  </si>
  <si>
    <t>&lt;Aktualisierung&gt;</t>
  </si>
  <si>
    <t>&lt;Zeilentitel_28&gt;</t>
  </si>
  <si>
    <t>&lt;Zeilentitel_30&gt;</t>
  </si>
  <si>
    <t>&lt;Zeilentitel_31&gt;</t>
  </si>
  <si>
    <t>&lt;Zeilentitel_32&gt;</t>
  </si>
  <si>
    <t>&lt;Zeilentitel_29&gt;</t>
  </si>
  <si>
    <t>Svizra dal Nordvest</t>
  </si>
  <si>
    <t>Svizra Orientala</t>
  </si>
  <si>
    <t>Svizra Centrala</t>
  </si>
  <si>
    <t>Regiun dal Lai da Genevra</t>
  </si>
  <si>
    <t xml:space="preserve">Regione del Lemano       </t>
  </si>
  <si>
    <t xml:space="preserve">Vaud                     </t>
  </si>
  <si>
    <t xml:space="preserve">Vallese                  </t>
  </si>
  <si>
    <t xml:space="preserve">Ginevra                  </t>
  </si>
  <si>
    <t xml:space="preserve">Spazio Mittelland        </t>
  </si>
  <si>
    <t xml:space="preserve">Berna                    </t>
  </si>
  <si>
    <t xml:space="preserve">Friburgo                 </t>
  </si>
  <si>
    <t xml:space="preserve">Soletta                  </t>
  </si>
  <si>
    <t xml:space="preserve">Neuchâtel                </t>
  </si>
  <si>
    <t xml:space="preserve">Giura                    </t>
  </si>
  <si>
    <t>Svizzera Nord-occidentale</t>
  </si>
  <si>
    <t xml:space="preserve">Basilea Città            </t>
  </si>
  <si>
    <t xml:space="preserve">Basilea Campagna         </t>
  </si>
  <si>
    <t xml:space="preserve">Argovia                  </t>
  </si>
  <si>
    <t xml:space="preserve">Zurigo                   </t>
  </si>
  <si>
    <t xml:space="preserve">Svizzera orientale       </t>
  </si>
  <si>
    <t xml:space="preserve">Glarona                  </t>
  </si>
  <si>
    <t xml:space="preserve">Sciaffusa                </t>
  </si>
  <si>
    <t xml:space="preserve">Appenzello Esterno       </t>
  </si>
  <si>
    <t xml:space="preserve">Appenzello Interno       </t>
  </si>
  <si>
    <t xml:space="preserve">San Gallo                </t>
  </si>
  <si>
    <t xml:space="preserve">Grigioni                 </t>
  </si>
  <si>
    <t xml:space="preserve">Turgovia                 </t>
  </si>
  <si>
    <t xml:space="preserve">Svizzera centrale        </t>
  </si>
  <si>
    <t xml:space="preserve">Lucerna                  </t>
  </si>
  <si>
    <t xml:space="preserve">Uri                      </t>
  </si>
  <si>
    <t xml:space="preserve">Svitto                   </t>
  </si>
  <si>
    <t xml:space="preserve">Obvaldo                  </t>
  </si>
  <si>
    <t xml:space="preserve">Nidvaldo                 </t>
  </si>
  <si>
    <t xml:space="preserve">Zugo                     </t>
  </si>
  <si>
    <t xml:space="preserve">Ticino                   </t>
  </si>
  <si>
    <t>&lt;Legende_5&gt;</t>
  </si>
  <si>
    <t>Anzahl aktive Unternehmen</t>
  </si>
  <si>
    <t>Anzahl Beschäftigte in aktiven Unternehmen</t>
  </si>
  <si>
    <t>in %</t>
  </si>
  <si>
    <t>en %</t>
  </si>
  <si>
    <t>Valori assoluti</t>
  </si>
  <si>
    <t>Absolute Werte</t>
  </si>
  <si>
    <t>Valurs absolutas</t>
  </si>
  <si>
    <t>Dumber d'interpresas activas</t>
  </si>
  <si>
    <t>Dumber da persunas occupadas en interpresas activas</t>
  </si>
  <si>
    <t>Numero di imprese attive</t>
  </si>
  <si>
    <t>Numero di persone occupate nelle imprese attive</t>
  </si>
  <si>
    <t>Quelle: BFS (UDEMO)</t>
  </si>
  <si>
    <t>Funtauna: UST (UDEMO)</t>
  </si>
  <si>
    <t>Fonte: UST (UDEMO)</t>
  </si>
  <si>
    <t>T2</t>
  </si>
  <si>
    <t>&lt;T2SpaltenTitel_1&gt;</t>
  </si>
  <si>
    <t>&lt;T2SpaltenTitel_2&gt;</t>
  </si>
  <si>
    <t>&lt;T2Titel&gt;</t>
  </si>
  <si>
    <t>&lt;T2UTitel&gt;</t>
  </si>
  <si>
    <t>T3</t>
  </si>
  <si>
    <t>&lt;T3Titel&gt;</t>
  </si>
  <si>
    <t>&lt;T3UTitel&gt;</t>
  </si>
  <si>
    <t>&lt;T3SpaltenTitel_1&gt;</t>
  </si>
  <si>
    <t>&lt;T3SpaltenTitel_2&gt;</t>
  </si>
  <si>
    <t>T4</t>
  </si>
  <si>
    <t>T5</t>
  </si>
  <si>
    <t>&lt;T4Titel&gt;</t>
  </si>
  <si>
    <t>&lt;T4UTitel&gt;</t>
  </si>
  <si>
    <t>&lt;T4SpaltenTitel_1&gt;</t>
  </si>
  <si>
    <t>&lt;T4SpaltenTitel_2&gt;</t>
  </si>
  <si>
    <t>&lt;T5Titel&gt;</t>
  </si>
  <si>
    <t>&lt;T5UTitel&gt;</t>
  </si>
  <si>
    <t>Neu gegründete Unternehmen nach Kantonen seit 2013</t>
  </si>
  <si>
    <t>Imprese di nuova costituzione per cantone dal 2013</t>
  </si>
  <si>
    <t>Interpresas fundadas da nov tenor chantuns dapi l' onn 2013</t>
  </si>
  <si>
    <t>Anzahl neuer Unternehmen</t>
  </si>
  <si>
    <t>Anzahl geschaffene Stellen</t>
  </si>
  <si>
    <t>Dumber d'interpresas novas</t>
  </si>
  <si>
    <t>Dumber da plazzas creadas</t>
  </si>
  <si>
    <t>Numero di nuove imprese</t>
  </si>
  <si>
    <t>Numero di posti creati</t>
  </si>
  <si>
    <t>Unternehmensschliessungen nach Kantonen seit 2013</t>
  </si>
  <si>
    <t>Las serradas d' interpresas tenor ils chantuns dapi l' onn 2013</t>
  </si>
  <si>
    <t>Chiusure di imprese per cantone dal 2013</t>
  </si>
  <si>
    <t>Anzahl geschlossene Unternehmen</t>
  </si>
  <si>
    <t>Anzahl verlorene Stellen</t>
  </si>
  <si>
    <t>Dumber d'interpresas serradas</t>
  </si>
  <si>
    <t>Dumber da plazzas persas</t>
  </si>
  <si>
    <t>Numero di imprese chiuse</t>
  </si>
  <si>
    <t>Numero di posti perduti</t>
  </si>
  <si>
    <t>Effectiv d' interpresas activas tenor chantuns dapi l' onn 2013</t>
  </si>
  <si>
    <t>Bestand aktiver Unternehmen  nach Kantonen seit 2013</t>
  </si>
  <si>
    <t>Numero di imprese attive per cantone dal 2013</t>
  </si>
  <si>
    <t>Tasso di sopravvivenza delle imprese di nuova costituzione per cantone dal 2013</t>
  </si>
  <si>
    <t>Rata da survivenza d' interpresas fundadas da nov tenor chantuns dapi l' onn 2013</t>
  </si>
  <si>
    <t>Überlebensrate neu gegründeter Unternehmen nach Kantonen seit 2013</t>
  </si>
  <si>
    <t>tasso di sopravvivenza dopo</t>
  </si>
  <si>
    <t>Überlebensrate (in %) nach</t>
  </si>
  <si>
    <t>1 Jahr</t>
  </si>
  <si>
    <t>2 Jahren</t>
  </si>
  <si>
    <t>3 Jahren</t>
  </si>
  <si>
    <t>4 Jahren</t>
  </si>
  <si>
    <t>5 Jahren</t>
  </si>
  <si>
    <t>&lt;T4SpaltenTitel_2.1&gt;</t>
  </si>
  <si>
    <t>&lt;T4SpaltenTitel_2.2&gt;</t>
  </si>
  <si>
    <t>&lt;T4SpaltenTitel_2.3&gt;</t>
  </si>
  <si>
    <t>&lt;T4SpaltenTitel_2.4&gt;</t>
  </si>
  <si>
    <t>&lt;T4SpaltenTitel_2.5&gt;</t>
  </si>
  <si>
    <t>1 anno</t>
  </si>
  <si>
    <t>2 anni</t>
  </si>
  <si>
    <t>3 anni</t>
  </si>
  <si>
    <t>4 anni</t>
  </si>
  <si>
    <t>5 anni</t>
  </si>
  <si>
    <t>1 onn</t>
  </si>
  <si>
    <t>2 onns</t>
  </si>
  <si>
    <t>3 onns</t>
  </si>
  <si>
    <t>4 onns</t>
  </si>
  <si>
    <t>5 onns</t>
  </si>
  <si>
    <t>Rata da survivenza (en %) suenter</t>
  </si>
  <si>
    <t>Imprese in forte crescita</t>
  </si>
  <si>
    <t>Wachstumsstarke Unternehmen</t>
  </si>
  <si>
    <t>Interpresas cun ina gronda creschientscha</t>
  </si>
  <si>
    <t>Beschäftigte in den wachstumsstarken Unternehmen</t>
  </si>
  <si>
    <t>Emploiads en interpresas cun ina gronda creschientscha</t>
  </si>
  <si>
    <t>Occupati nelle imprese a forte crescita</t>
  </si>
  <si>
    <t>n.v.</t>
  </si>
  <si>
    <t>n.v. = (noch) nicht verfügbar</t>
  </si>
  <si>
    <t>n.v. = (anc) betg disponibel</t>
  </si>
  <si>
    <t>n.v. = (ancora) non disponibile</t>
  </si>
  <si>
    <t>&lt;T5SpaltenTitel_1&gt;</t>
  </si>
  <si>
    <t>&lt;T5SpaltenTitel_2&gt;</t>
  </si>
  <si>
    <t>&lt;T5SpaltenTitel_1.1&gt;</t>
  </si>
  <si>
    <t>&lt;T5SpaltenTitel_1.2&gt;</t>
  </si>
  <si>
    <t>&lt;T5SpaltenTitel_2.1&gt;</t>
  </si>
  <si>
    <t>&lt;T5SpaltenTitel_2.2&gt;</t>
  </si>
  <si>
    <t>&lt;T5SpaltenTitel_2.3&gt;</t>
  </si>
  <si>
    <t>&lt;T5SpaltenTitel_2.4&gt;</t>
  </si>
  <si>
    <t>Letztmals aktualisiert am: 02.12.2024</t>
  </si>
  <si>
    <t>Ultima actualisaziun: 02.12.2024</t>
  </si>
  <si>
    <t>Ulimo aggiornamento: 02.12.2024</t>
  </si>
  <si>
    <t>Absolute Werte Zeitraum 2019 - 2022</t>
  </si>
  <si>
    <t>Valurs absolutas per la perioda 2019 - 2022</t>
  </si>
  <si>
    <t>Valori assoluti periodo 2019 - 2022</t>
  </si>
  <si>
    <t>in % der Gesamtzahl aktiver Unternehmen in 2022 mit mindestens 10 Beschäftigten</t>
  </si>
  <si>
    <t>en % dal dumber total d'interpresas activas l'onn 2022 cun almain 10 emploiads</t>
  </si>
  <si>
    <t>% del numero totale di imprese attive nel 2022 con almeno 10 dipendenti</t>
  </si>
  <si>
    <t>in % der Gesamtzahl der Beschäftigten in aktiven Unternehmen in 2022</t>
  </si>
  <si>
    <t>en % dal dumber total da las persunas occupadas en interpresas activas l'onn 2022</t>
  </si>
  <si>
    <t>% del numero totale di dipendenti in imprese attive nel 2022</t>
  </si>
  <si>
    <t>durchschnittliche jährliche Wachstumsrate 2019-2022 (in %)</t>
  </si>
  <si>
    <t>rata da creschientscha annuala en media 2019-2022 (en %)</t>
  </si>
  <si>
    <t>tasso medio annuo di crescita 2019-2022 (%)</t>
  </si>
  <si>
    <t>Wachstumsstarke Unternehmen nach Kantonen</t>
  </si>
  <si>
    <t>Interpresas cun ina gronda creschientscha tenor chantuns</t>
  </si>
  <si>
    <t>Imprese in forte crescita per cantone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</si>
</sst>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64" formatCode="_ * #,##0_ ;_ * \-#,##0_ ;_ * &quot;-&quot;??_ ;_ @_ "/>
    <numFmt numFmtId="165" formatCode="_-* #,##0.00\ _€_-;\-* #,##0.00\ _€_-;_-* &quot;-&quot;??\ _€_-;_-@_-"/>
    <numFmt numFmtId="166" formatCode="0.0"/>
    <numFmt numFmtId="167" formatCode="\(0.0\)"/>
    <numFmt numFmtId="168" formatCode="0.0%"/>
    <numFmt numFmtId="169" formatCode="#\'###\'##0"/>
    <numFmt numFmtId="170" formatCode="#\'##0"/>
    <numFmt numFmtId="171" formatCode="_ * #,##0.0_ ;_ * \-#,##0.0_ ;_ * &quot;-&quot;??_ ;_ @_ 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color rgb="FFFF0000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8"/>
      <color rgb="FF000000"/>
      <name val="Segoe UI"/>
      <family val="2"/>
    </font>
    <font>
      <sz val="8.5"/>
      <name val="Helvetica"/>
    </font>
    <font>
      <b/>
      <sz val="10"/>
      <name val="Arial"/>
      <family val="2"/>
    </font>
    <font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" fillId="0" borderId="0"/>
    <xf numFmtId="0" fontId="13" fillId="0" borderId="0"/>
    <xf numFmtId="0" fontId="15" fillId="0" borderId="0"/>
  </cellStyleXfs>
  <cellXfs count="131">
    <xf numFmtId="0" fontId="0" fillId="0" borderId="0" xfId="0"/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/>
    <xf numFmtId="164" fontId="7" fillId="2" borderId="0" xfId="4" applyNumberFormat="1" applyFont="1" applyFill="1" applyBorder="1" applyAlignment="1" applyProtection="1"/>
    <xf numFmtId="0" fontId="8" fillId="2" borderId="0" xfId="0" applyFont="1" applyFill="1" applyAlignment="1">
      <alignment horizontal="left" vertical="top" wrapText="1"/>
    </xf>
    <xf numFmtId="3" fontId="3" fillId="2" borderId="0" xfId="4" applyNumberFormat="1" applyFont="1" applyFill="1" applyBorder="1" applyAlignment="1" applyProtection="1">
      <alignment horizontal="right" wrapText="1"/>
    </xf>
    <xf numFmtId="168" fontId="3" fillId="2" borderId="0" xfId="2" applyNumberFormat="1" applyFont="1" applyFill="1" applyBorder="1" applyAlignment="1" applyProtection="1">
      <alignment horizontal="right" wrapText="1"/>
    </xf>
    <xf numFmtId="0" fontId="1" fillId="2" borderId="0" xfId="0" applyFont="1" applyFill="1"/>
    <xf numFmtId="0" fontId="8" fillId="3" borderId="2" xfId="0" applyFont="1" applyFill="1" applyBorder="1" applyAlignment="1">
      <alignment vertical="top"/>
    </xf>
    <xf numFmtId="0" fontId="6" fillId="2" borderId="0" xfId="0" applyFont="1" applyFill="1" applyAlignment="1">
      <alignment horizontal="left"/>
    </xf>
    <xf numFmtId="0" fontId="6" fillId="3" borderId="0" xfId="0" applyFont="1" applyFill="1" applyAlignment="1">
      <alignment horizontal="left" vertical="top"/>
    </xf>
    <xf numFmtId="0" fontId="8" fillId="3" borderId="0" xfId="0" applyFont="1" applyFill="1" applyAlignment="1">
      <alignment horizontal="left" vertical="center"/>
    </xf>
    <xf numFmtId="166" fontId="3" fillId="2" borderId="3" xfId="1" applyNumberFormat="1" applyFont="1" applyFill="1" applyBorder="1" applyAlignment="1" applyProtection="1">
      <alignment horizontal="right" vertical="center" wrapText="1"/>
    </xf>
    <xf numFmtId="170" fontId="3" fillId="2" borderId="0" xfId="1" applyNumberFormat="1" applyFont="1" applyFill="1" applyBorder="1" applyAlignment="1" applyProtection="1">
      <alignment horizontal="right" vertical="center" wrapText="1"/>
    </xf>
    <xf numFmtId="166" fontId="3" fillId="2" borderId="0" xfId="1" applyNumberFormat="1" applyFont="1" applyFill="1" applyBorder="1" applyAlignment="1" applyProtection="1">
      <alignment horizontal="right" vertical="center" wrapText="1"/>
    </xf>
    <xf numFmtId="166" fontId="3" fillId="2" borderId="4" xfId="1" applyNumberFormat="1" applyFont="1" applyFill="1" applyBorder="1" applyAlignment="1" applyProtection="1">
      <alignment horizontal="right" vertical="center" wrapText="1"/>
    </xf>
    <xf numFmtId="167" fontId="3" fillId="2" borderId="3" xfId="1" applyNumberFormat="1" applyFont="1" applyFill="1" applyBorder="1" applyAlignment="1" applyProtection="1">
      <alignment horizontal="right" vertical="center" wrapText="1"/>
    </xf>
    <xf numFmtId="0" fontId="10" fillId="4" borderId="0" xfId="0" applyFont="1" applyFill="1" applyBorder="1" applyAlignment="1">
      <alignment horizontal="left" vertical="top"/>
    </xf>
    <xf numFmtId="0" fontId="10" fillId="4" borderId="0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1" fillId="5" borderId="0" xfId="0" applyFont="1" applyFill="1" applyBorder="1" applyAlignment="1">
      <alignment horizontal="left" vertical="top"/>
    </xf>
    <xf numFmtId="0" fontId="1" fillId="5" borderId="0" xfId="0" applyFont="1" applyFill="1" applyBorder="1" applyAlignment="1" applyProtection="1">
      <alignment horizontal="left" vertical="top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1" fillId="5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6" borderId="0" xfId="0" applyFont="1" applyFill="1" applyBorder="1" applyAlignment="1">
      <alignment horizontal="left" vertical="top"/>
    </xf>
    <xf numFmtId="0" fontId="1" fillId="6" borderId="0" xfId="0" applyFont="1" applyFill="1" applyBorder="1" applyAlignment="1">
      <alignment horizontal="left" vertical="top" wrapText="1"/>
    </xf>
    <xf numFmtId="0" fontId="7" fillId="2" borderId="0" xfId="0" applyFont="1" applyFill="1"/>
    <xf numFmtId="164" fontId="9" fillId="3" borderId="0" xfId="1" applyNumberFormat="1" applyFont="1" applyFill="1" applyBorder="1" applyAlignment="1" applyProtection="1">
      <alignment horizontal="left" vertical="top"/>
    </xf>
    <xf numFmtId="166" fontId="3" fillId="8" borderId="3" xfId="1" applyNumberFormat="1" applyFont="1" applyFill="1" applyBorder="1" applyAlignment="1" applyProtection="1">
      <alignment horizontal="right" vertical="center" wrapText="1"/>
    </xf>
    <xf numFmtId="170" fontId="3" fillId="8" borderId="0" xfId="1" applyNumberFormat="1" applyFont="1" applyFill="1" applyBorder="1" applyAlignment="1" applyProtection="1">
      <alignment horizontal="right" vertical="center" wrapText="1"/>
    </xf>
    <xf numFmtId="166" fontId="3" fillId="8" borderId="4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/>
    <xf numFmtId="0" fontId="1" fillId="0" borderId="0" xfId="0" applyFont="1" applyFill="1" applyBorder="1"/>
    <xf numFmtId="0" fontId="7" fillId="0" borderId="0" xfId="0" applyFont="1" applyFill="1" applyBorder="1"/>
    <xf numFmtId="0" fontId="0" fillId="0" borderId="0" xfId="0" applyFill="1" applyBorder="1"/>
    <xf numFmtId="0" fontId="4" fillId="2" borderId="0" xfId="0" applyFont="1" applyFill="1" applyAlignment="1">
      <alignment horizontal="left" vertical="top" wrapText="1"/>
    </xf>
    <xf numFmtId="0" fontId="3" fillId="2" borderId="0" xfId="0" applyFont="1" applyFill="1" applyBorder="1"/>
    <xf numFmtId="0" fontId="5" fillId="2" borderId="0" xfId="0" applyFont="1" applyFill="1" applyBorder="1"/>
    <xf numFmtId="0" fontId="1" fillId="2" borderId="0" xfId="0" applyFont="1" applyFill="1" applyBorder="1"/>
    <xf numFmtId="0" fontId="8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vertical="top" wrapText="1"/>
    </xf>
    <xf numFmtId="0" fontId="6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center" wrapText="1"/>
    </xf>
    <xf numFmtId="0" fontId="8" fillId="8" borderId="19" xfId="0" applyFont="1" applyFill="1" applyBorder="1" applyAlignment="1">
      <alignment vertical="top" wrapText="1"/>
    </xf>
    <xf numFmtId="0" fontId="8" fillId="3" borderId="19" xfId="0" applyFont="1" applyFill="1" applyBorder="1" applyAlignment="1">
      <alignment vertical="top" wrapText="1"/>
    </xf>
    <xf numFmtId="166" fontId="14" fillId="2" borderId="3" xfId="1" applyNumberFormat="1" applyFont="1" applyFill="1" applyBorder="1" applyAlignment="1" applyProtection="1">
      <alignment horizontal="right" vertical="center" wrapText="1"/>
    </xf>
    <xf numFmtId="169" fontId="14" fillId="2" borderId="0" xfId="1" applyNumberFormat="1" applyFont="1" applyFill="1" applyBorder="1" applyAlignment="1" applyProtection="1">
      <alignment horizontal="right" vertical="center" wrapText="1"/>
    </xf>
    <xf numFmtId="166" fontId="14" fillId="2" borderId="4" xfId="1" applyNumberFormat="1" applyFont="1" applyFill="1" applyBorder="1" applyAlignment="1" applyProtection="1">
      <alignment horizontal="right" vertical="center" wrapText="1"/>
    </xf>
    <xf numFmtId="0" fontId="3" fillId="0" borderId="18" xfId="1" applyNumberFormat="1" applyFont="1" applyFill="1" applyBorder="1" applyAlignment="1" applyProtection="1">
      <alignment horizontal="right" vertical="top" wrapText="1"/>
    </xf>
    <xf numFmtId="0" fontId="3" fillId="0" borderId="5" xfId="1" applyNumberFormat="1" applyFont="1" applyFill="1" applyBorder="1" applyAlignment="1" applyProtection="1">
      <alignment horizontal="right" vertical="top" wrapText="1"/>
    </xf>
    <xf numFmtId="0" fontId="3" fillId="0" borderId="6" xfId="1" applyNumberFormat="1" applyFont="1" applyFill="1" applyBorder="1" applyAlignment="1" applyProtection="1">
      <alignment horizontal="right" vertical="top" wrapText="1"/>
    </xf>
    <xf numFmtId="0" fontId="3" fillId="0" borderId="7" xfId="1" applyNumberFormat="1" applyFont="1" applyFill="1" applyBorder="1" applyAlignment="1" applyProtection="1">
      <alignment horizontal="right" vertical="top" wrapText="1"/>
    </xf>
    <xf numFmtId="0" fontId="8" fillId="7" borderId="19" xfId="0" applyFont="1" applyFill="1" applyBorder="1" applyAlignment="1">
      <alignment vertical="top" wrapText="1"/>
    </xf>
    <xf numFmtId="166" fontId="3" fillId="7" borderId="3" xfId="1" applyNumberFormat="1" applyFont="1" applyFill="1" applyBorder="1" applyAlignment="1" applyProtection="1">
      <alignment horizontal="right" vertical="center" wrapText="1"/>
    </xf>
    <xf numFmtId="170" fontId="3" fillId="7" borderId="0" xfId="1" applyNumberFormat="1" applyFont="1" applyFill="1" applyBorder="1" applyAlignment="1" applyProtection="1">
      <alignment horizontal="right" vertical="center" wrapText="1"/>
    </xf>
    <xf numFmtId="166" fontId="3" fillId="7" borderId="4" xfId="1" applyNumberFormat="1" applyFont="1" applyFill="1" applyBorder="1" applyAlignment="1" applyProtection="1">
      <alignment horizontal="right" vertical="center" wrapText="1"/>
    </xf>
    <xf numFmtId="166" fontId="14" fillId="2" borderId="20" xfId="1" applyNumberFormat="1" applyFont="1" applyFill="1" applyBorder="1" applyAlignment="1" applyProtection="1">
      <alignment horizontal="right" vertical="center" wrapText="1"/>
    </xf>
    <xf numFmtId="0" fontId="3" fillId="0" borderId="14" xfId="1" applyNumberFormat="1" applyFont="1" applyFill="1" applyBorder="1" applyAlignment="1" applyProtection="1">
      <alignment horizontal="right" vertical="top" wrapText="1"/>
    </xf>
    <xf numFmtId="0" fontId="3" fillId="0" borderId="15" xfId="1" applyNumberFormat="1" applyFont="1" applyFill="1" applyBorder="1" applyAlignment="1" applyProtection="1">
      <alignment horizontal="right" vertical="top" wrapText="1"/>
    </xf>
    <xf numFmtId="0" fontId="3" fillId="0" borderId="21" xfId="1" applyNumberFormat="1" applyFont="1" applyFill="1" applyBorder="1" applyAlignment="1" applyProtection="1">
      <alignment horizontal="right" vertical="top" wrapText="1"/>
    </xf>
    <xf numFmtId="166" fontId="14" fillId="2" borderId="22" xfId="1" applyNumberFormat="1" applyFont="1" applyFill="1" applyBorder="1" applyAlignment="1" applyProtection="1">
      <alignment horizontal="right" vertical="center" wrapText="1"/>
    </xf>
    <xf numFmtId="166" fontId="3" fillId="8" borderId="16" xfId="1" applyNumberFormat="1" applyFont="1" applyFill="1" applyBorder="1" applyAlignment="1" applyProtection="1">
      <alignment horizontal="right" vertical="center" wrapText="1"/>
    </xf>
    <xf numFmtId="166" fontId="3" fillId="2" borderId="16" xfId="1" applyNumberFormat="1" applyFont="1" applyFill="1" applyBorder="1" applyAlignment="1" applyProtection="1">
      <alignment horizontal="right" vertical="center" wrapText="1"/>
    </xf>
    <xf numFmtId="166" fontId="3" fillId="7" borderId="16" xfId="1" applyNumberFormat="1" applyFont="1" applyFill="1" applyBorder="1" applyAlignment="1" applyProtection="1">
      <alignment horizontal="right" vertical="center" wrapText="1"/>
    </xf>
    <xf numFmtId="167" fontId="3" fillId="2" borderId="16" xfId="1" applyNumberFormat="1" applyFont="1" applyFill="1" applyBorder="1" applyAlignment="1" applyProtection="1">
      <alignment horizontal="right" vertical="center" wrapText="1"/>
    </xf>
    <xf numFmtId="171" fontId="14" fillId="2" borderId="0" xfId="1" applyNumberFormat="1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4" fillId="2" borderId="0" xfId="0" applyFont="1" applyFill="1" applyBorder="1"/>
    <xf numFmtId="171" fontId="1" fillId="2" borderId="0" xfId="1" applyNumberFormat="1" applyFont="1" applyFill="1" applyBorder="1" applyAlignment="1">
      <alignment horizontal="right" vertical="center"/>
    </xf>
    <xf numFmtId="171" fontId="3" fillId="2" borderId="0" xfId="1" applyNumberFormat="1" applyFont="1" applyFill="1" applyBorder="1" applyAlignment="1" applyProtection="1">
      <alignment horizontal="right" vertical="center"/>
      <protection locked="0"/>
    </xf>
    <xf numFmtId="49" fontId="3" fillId="2" borderId="0" xfId="8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166" fontId="14" fillId="2" borderId="24" xfId="1" applyNumberFormat="1" applyFont="1" applyFill="1" applyBorder="1" applyAlignment="1" applyProtection="1">
      <alignment horizontal="right" vertical="center" wrapText="1"/>
    </xf>
    <xf numFmtId="166" fontId="3" fillId="8" borderId="17" xfId="1" applyNumberFormat="1" applyFont="1" applyFill="1" applyBorder="1" applyAlignment="1" applyProtection="1">
      <alignment horizontal="right" vertical="center" wrapText="1"/>
    </xf>
    <xf numFmtId="166" fontId="3" fillId="2" borderId="17" xfId="1" applyNumberFormat="1" applyFont="1" applyFill="1" applyBorder="1" applyAlignment="1" applyProtection="1">
      <alignment horizontal="right" vertical="center" wrapText="1"/>
    </xf>
    <xf numFmtId="166" fontId="3" fillId="7" borderId="17" xfId="1" applyNumberFormat="1" applyFont="1" applyFill="1" applyBorder="1" applyAlignment="1" applyProtection="1">
      <alignment horizontal="right" vertical="center" wrapText="1"/>
    </xf>
    <xf numFmtId="0" fontId="3" fillId="9" borderId="0" xfId="0" applyFont="1" applyFill="1" applyBorder="1"/>
    <xf numFmtId="1" fontId="14" fillId="2" borderId="24" xfId="1" applyNumberFormat="1" applyFont="1" applyFill="1" applyBorder="1" applyAlignment="1" applyProtection="1">
      <alignment horizontal="right" vertical="center" wrapText="1"/>
    </xf>
    <xf numFmtId="1" fontId="3" fillId="8" borderId="17" xfId="1" applyNumberFormat="1" applyFont="1" applyFill="1" applyBorder="1" applyAlignment="1" applyProtection="1">
      <alignment horizontal="right" vertical="center" wrapText="1"/>
    </xf>
    <xf numFmtId="1" fontId="3" fillId="2" borderId="17" xfId="1" applyNumberFormat="1" applyFont="1" applyFill="1" applyBorder="1" applyAlignment="1" applyProtection="1">
      <alignment horizontal="right" vertical="center" wrapText="1"/>
    </xf>
    <xf numFmtId="1" fontId="3" fillId="7" borderId="17" xfId="1" applyNumberFormat="1" applyFont="1" applyFill="1" applyBorder="1" applyAlignment="1" applyProtection="1">
      <alignment horizontal="right" vertical="center" wrapText="1"/>
    </xf>
    <xf numFmtId="1" fontId="14" fillId="2" borderId="22" xfId="1" applyNumberFormat="1" applyFont="1" applyFill="1" applyBorder="1" applyAlignment="1" applyProtection="1">
      <alignment horizontal="right" vertical="center" wrapText="1"/>
    </xf>
    <xf numFmtId="1" fontId="3" fillId="8" borderId="16" xfId="1" applyNumberFormat="1" applyFont="1" applyFill="1" applyBorder="1" applyAlignment="1" applyProtection="1">
      <alignment horizontal="right" vertical="center" wrapText="1"/>
    </xf>
    <xf numFmtId="1" fontId="3" fillId="2" borderId="16" xfId="1" applyNumberFormat="1" applyFont="1" applyFill="1" applyBorder="1" applyAlignment="1" applyProtection="1">
      <alignment horizontal="right" vertical="center" wrapText="1"/>
    </xf>
    <xf numFmtId="1" fontId="3" fillId="7" borderId="16" xfId="1" applyNumberFormat="1" applyFont="1" applyFill="1" applyBorder="1" applyAlignment="1" applyProtection="1">
      <alignment horizontal="right" vertical="center" wrapText="1"/>
    </xf>
    <xf numFmtId="164" fontId="14" fillId="2" borderId="17" xfId="1" applyNumberFormat="1" applyFont="1" applyFill="1" applyBorder="1" applyAlignment="1" applyProtection="1">
      <alignment horizontal="right" vertical="center" wrapText="1"/>
    </xf>
    <xf numFmtId="164" fontId="3" fillId="8" borderId="17" xfId="1" applyNumberFormat="1" applyFont="1" applyFill="1" applyBorder="1" applyAlignment="1" applyProtection="1">
      <alignment horizontal="right" vertical="center" wrapText="1"/>
    </xf>
    <xf numFmtId="164" fontId="3" fillId="2" borderId="17" xfId="1" applyNumberFormat="1" applyFont="1" applyFill="1" applyBorder="1" applyAlignment="1" applyProtection="1">
      <alignment horizontal="right" vertical="center" wrapText="1"/>
    </xf>
    <xf numFmtId="164" fontId="3" fillId="7" borderId="17" xfId="1" applyNumberFormat="1" applyFont="1" applyFill="1" applyBorder="1" applyAlignment="1" applyProtection="1">
      <alignment horizontal="right" vertical="center" wrapText="1"/>
    </xf>
    <xf numFmtId="164" fontId="14" fillId="2" borderId="0" xfId="1" applyNumberFormat="1" applyFont="1" applyFill="1" applyBorder="1" applyAlignment="1" applyProtection="1">
      <alignment horizontal="right" vertical="center" wrapText="1"/>
    </xf>
    <xf numFmtId="164" fontId="3" fillId="8" borderId="0" xfId="1" applyNumberFormat="1" applyFont="1" applyFill="1" applyBorder="1" applyAlignment="1" applyProtection="1">
      <alignment horizontal="right" vertical="center" wrapText="1"/>
    </xf>
    <xf numFmtId="164" fontId="3" fillId="2" borderId="0" xfId="1" applyNumberFormat="1" applyFont="1" applyFill="1" applyBorder="1" applyAlignment="1" applyProtection="1">
      <alignment horizontal="right" vertical="center" wrapText="1"/>
    </xf>
    <xf numFmtId="164" fontId="3" fillId="7" borderId="0" xfId="1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Alignment="1">
      <alignment horizontal="left" vertical="top" wrapText="1"/>
    </xf>
    <xf numFmtId="0" fontId="8" fillId="8" borderId="12" xfId="0" applyFont="1" applyFill="1" applyBorder="1" applyAlignment="1">
      <alignment vertical="top" wrapText="1"/>
    </xf>
    <xf numFmtId="164" fontId="3" fillId="8" borderId="18" xfId="1" applyNumberFormat="1" applyFont="1" applyFill="1" applyBorder="1" applyAlignment="1" applyProtection="1">
      <alignment horizontal="right" vertical="center" wrapText="1"/>
    </xf>
    <xf numFmtId="166" fontId="3" fillId="8" borderId="5" xfId="1" applyNumberFormat="1" applyFont="1" applyFill="1" applyBorder="1" applyAlignment="1" applyProtection="1">
      <alignment horizontal="right" vertical="center" wrapText="1"/>
    </xf>
    <xf numFmtId="164" fontId="3" fillId="8" borderId="1" xfId="1" applyNumberFormat="1" applyFont="1" applyFill="1" applyBorder="1" applyAlignment="1" applyProtection="1">
      <alignment horizontal="right" vertical="center" wrapText="1"/>
    </xf>
    <xf numFmtId="166" fontId="3" fillId="8" borderId="7" xfId="1" applyNumberFormat="1" applyFont="1" applyFill="1" applyBorder="1" applyAlignment="1" applyProtection="1">
      <alignment horizontal="right" vertical="center" wrapText="1"/>
    </xf>
    <xf numFmtId="170" fontId="3" fillId="8" borderId="1" xfId="1" applyNumberFormat="1" applyFont="1" applyFill="1" applyBorder="1" applyAlignment="1" applyProtection="1">
      <alignment horizontal="right" vertical="center" wrapText="1"/>
    </xf>
    <xf numFmtId="0" fontId="8" fillId="2" borderId="19" xfId="0" applyFont="1" applyFill="1" applyBorder="1" applyAlignment="1">
      <alignment vertical="top" wrapText="1"/>
    </xf>
    <xf numFmtId="166" fontId="3" fillId="8" borderId="18" xfId="1" applyNumberFormat="1" applyFont="1" applyFill="1" applyBorder="1" applyAlignment="1" applyProtection="1">
      <alignment horizontal="right" vertical="center" wrapText="1"/>
    </xf>
    <xf numFmtId="166" fontId="3" fillId="8" borderId="23" xfId="1" applyNumberFormat="1" applyFont="1" applyFill="1" applyBorder="1" applyAlignment="1" applyProtection="1">
      <alignment horizontal="right" vertical="center" wrapText="1"/>
    </xf>
    <xf numFmtId="0" fontId="3" fillId="2" borderId="19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3" fillId="2" borderId="19" xfId="0" applyFont="1" applyFill="1" applyBorder="1"/>
    <xf numFmtId="171" fontId="1" fillId="2" borderId="19" xfId="1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1" fontId="3" fillId="8" borderId="18" xfId="1" applyNumberFormat="1" applyFont="1" applyFill="1" applyBorder="1" applyAlignment="1" applyProtection="1">
      <alignment horizontal="right" vertical="center" wrapText="1"/>
    </xf>
    <xf numFmtId="1" fontId="3" fillId="8" borderId="23" xfId="1" applyNumberFormat="1" applyFont="1" applyFill="1" applyBorder="1" applyAlignment="1" applyProtection="1">
      <alignment horizontal="right" vertical="center" wrapText="1"/>
    </xf>
    <xf numFmtId="0" fontId="9" fillId="7" borderId="8" xfId="0" applyFont="1" applyFill="1" applyBorder="1" applyAlignment="1">
      <alignment horizontal="left" vertical="center" wrapText="1"/>
    </xf>
    <xf numFmtId="0" fontId="9" fillId="7" borderId="13" xfId="0" applyFont="1" applyFill="1" applyBorder="1" applyAlignment="1">
      <alignment horizontal="left" vertical="center" wrapText="1"/>
    </xf>
    <xf numFmtId="0" fontId="9" fillId="7" borderId="9" xfId="0" applyFont="1" applyFill="1" applyBorder="1" applyAlignment="1">
      <alignment horizontal="left" vertical="center" wrapText="1"/>
    </xf>
    <xf numFmtId="0" fontId="9" fillId="7" borderId="10" xfId="0" applyFont="1" applyFill="1" applyBorder="1" applyAlignment="1">
      <alignment horizontal="left" vertical="center" wrapText="1"/>
    </xf>
    <xf numFmtId="0" fontId="6" fillId="7" borderId="8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</cellXfs>
  <cellStyles count="9">
    <cellStyle name="Komma" xfId="1" builtinId="3"/>
    <cellStyle name="Komma 2" xfId="4"/>
    <cellStyle name="Komma 3" xfId="5"/>
    <cellStyle name="Normal 2" xfId="6"/>
    <cellStyle name="Normal 3" xfId="7"/>
    <cellStyle name="Normal_Feuil1" xfId="8"/>
    <cellStyle name="Prozent" xfId="2" builtinId="5"/>
    <cellStyle name="Standard" xfId="0" builtinId="0"/>
    <cellStyle name="Standard 2" xfId="3"/>
  </cellStyles>
  <dxfs count="0"/>
  <tableStyles count="0" defaultTableStyle="TableStyleMedium2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10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19050</xdr:rowOff>
    </xdr:from>
    <xdr:to>
      <xdr:col>9</xdr:col>
      <xdr:colOff>752475</xdr:colOff>
      <xdr:row>5</xdr:row>
      <xdr:rowOff>28575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5295900" y="19050"/>
          <a:ext cx="2667000" cy="876300"/>
          <a:chOff x="6010275" y="133350"/>
          <a:chExt cx="2047875" cy="819150"/>
        </a:xfrm>
        <a:solidFill>
          <a:srgbClr val="00B0F0"/>
        </a:solidFill>
      </xdr:grpSpPr>
      <xdr:sp macro="" textlink="">
        <xdr:nvSpPr>
          <xdr:cNvPr id="3" name="Rechteck 2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6010275" y="133350"/>
            <a:ext cx="2047875" cy="819150"/>
          </a:xfrm>
          <a:prstGeom prst="rect">
            <a:avLst/>
          </a:prstGeom>
          <a:grp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de-CH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4" name="Gruppieren 3">
                <a:extLst>
                  <a:ext uri="{FF2B5EF4-FFF2-40B4-BE49-F238E27FC236}">
                    <a16:creationId xmlns:a16="http://schemas.microsoft.com/office/drawing/2014/main" id="{00000000-0008-0000-0000-00001C000000}"/>
                  </a:ext>
                </a:extLst>
              </xdr:cNvPr>
              <xdr:cNvGrpSpPr/>
            </xdr:nvGrpSpPr>
            <xdr:grpSpPr>
              <a:xfrm>
                <a:off x="6553200" y="374277"/>
                <a:ext cx="1200149" cy="533400"/>
                <a:chOff x="6553200" y="374277"/>
                <a:chExt cx="1200149" cy="533400"/>
              </a:xfrm>
              <a:grpFill/>
            </xdr:grpSpPr>
            <xdr:sp macro="" textlink="">
              <xdr:nvSpPr>
                <xdr:cNvPr id="35841" name="Option Button 1" hidden="1">
                  <a:extLst>
                    <a:ext uri="{63B3BB69-23CF-44E3-9099-C40C66FF867C}">
                      <a14:compatExt spid="_x0000_s35841"/>
                    </a:ext>
                    <a:ext uri="{FF2B5EF4-FFF2-40B4-BE49-F238E27FC236}">
                      <a16:creationId xmlns:a16="http://schemas.microsoft.com/office/drawing/2014/main" id="{00000000-0008-0000-0000-00000A040000}"/>
                    </a:ext>
                  </a:extLst>
                </xdr:cNvPr>
                <xdr:cNvSpPr/>
              </xdr:nvSpPr>
              <xdr:spPr bwMode="auto">
                <a:xfrm>
                  <a:off x="6553200" y="374277"/>
                  <a:ext cx="895350" cy="20955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de-CH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Deutsch</a:t>
                  </a:r>
                </a:p>
              </xdr:txBody>
            </xdr:sp>
            <xdr:sp macro="" textlink="">
              <xdr:nvSpPr>
                <xdr:cNvPr id="35842" name="Option Button 2" hidden="1">
                  <a:extLst>
                    <a:ext uri="{63B3BB69-23CF-44E3-9099-C40C66FF867C}">
                      <a14:compatExt spid="_x0000_s35842"/>
                    </a:ext>
                    <a:ext uri="{FF2B5EF4-FFF2-40B4-BE49-F238E27FC236}">
                      <a16:creationId xmlns:a16="http://schemas.microsoft.com/office/drawing/2014/main" id="{00000000-0008-0000-0000-00000B040000}"/>
                    </a:ext>
                  </a:extLst>
                </xdr:cNvPr>
                <xdr:cNvSpPr/>
              </xdr:nvSpPr>
              <xdr:spPr bwMode="auto">
                <a:xfrm>
                  <a:off x="6553200" y="545727"/>
                  <a:ext cx="1200149" cy="1905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de-CH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Rumantsch Grischun</a:t>
                  </a:r>
                </a:p>
              </xdr:txBody>
            </xdr:sp>
            <xdr:sp macro="" textlink="">
              <xdr:nvSpPr>
                <xdr:cNvPr id="35843" name="Option Button 3" hidden="1">
                  <a:extLst>
                    <a:ext uri="{63B3BB69-23CF-44E3-9099-C40C66FF867C}">
                      <a14:compatExt spid="_x0000_s35843"/>
                    </a:ext>
                    <a:ext uri="{FF2B5EF4-FFF2-40B4-BE49-F238E27FC236}">
                      <a16:creationId xmlns:a16="http://schemas.microsoft.com/office/drawing/2014/main" id="{00000000-0008-0000-0000-00000C040000}"/>
                    </a:ext>
                  </a:extLst>
                </xdr:cNvPr>
                <xdr:cNvSpPr/>
              </xdr:nvSpPr>
              <xdr:spPr bwMode="auto">
                <a:xfrm>
                  <a:off x="6553200" y="698126"/>
                  <a:ext cx="895350" cy="20955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de-CH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Italiano</a:t>
                  </a:r>
                </a:p>
              </xdr:txBody>
            </xdr:sp>
          </xdr:grpSp>
        </mc:Choice>
        <mc:Fallback/>
      </mc:AlternateContent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501650</xdr:colOff>
      <xdr:row>5</xdr:row>
      <xdr:rowOff>70877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376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9525</xdr:rowOff>
    </xdr:from>
    <xdr:to>
      <xdr:col>9</xdr:col>
      <xdr:colOff>752475</xdr:colOff>
      <xdr:row>5</xdr:row>
      <xdr:rowOff>19050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5295900" y="9525"/>
          <a:ext cx="2667000" cy="876300"/>
          <a:chOff x="6010275" y="133350"/>
          <a:chExt cx="2047875" cy="819150"/>
        </a:xfrm>
        <a:solidFill>
          <a:srgbClr val="00B0F0"/>
        </a:solidFill>
      </xdr:grpSpPr>
      <xdr:sp macro="" textlink="">
        <xdr:nvSpPr>
          <xdr:cNvPr id="3" name="Rechteck 2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6010275" y="133350"/>
            <a:ext cx="2047875" cy="819150"/>
          </a:xfrm>
          <a:prstGeom prst="rect">
            <a:avLst/>
          </a:prstGeom>
          <a:grp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de-CH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4" name="Gruppieren 3">
                <a:extLst>
                  <a:ext uri="{FF2B5EF4-FFF2-40B4-BE49-F238E27FC236}">
                    <a16:creationId xmlns:a16="http://schemas.microsoft.com/office/drawing/2014/main" id="{00000000-0008-0000-0000-00001C000000}"/>
                  </a:ext>
                </a:extLst>
              </xdr:cNvPr>
              <xdr:cNvGrpSpPr/>
            </xdr:nvGrpSpPr>
            <xdr:grpSpPr>
              <a:xfrm>
                <a:off x="6553200" y="374277"/>
                <a:ext cx="1200149" cy="533400"/>
                <a:chOff x="6553200" y="374277"/>
                <a:chExt cx="1200149" cy="533400"/>
              </a:xfrm>
              <a:grpFill/>
            </xdr:grpSpPr>
            <xdr:sp macro="" textlink="">
              <xdr:nvSpPr>
                <xdr:cNvPr id="50177" name="Option Button 1" hidden="1">
                  <a:extLst>
                    <a:ext uri="{63B3BB69-23CF-44E3-9099-C40C66FF867C}">
                      <a14:compatExt spid="_x0000_s50177"/>
                    </a:ext>
                    <a:ext uri="{FF2B5EF4-FFF2-40B4-BE49-F238E27FC236}">
                      <a16:creationId xmlns:a16="http://schemas.microsoft.com/office/drawing/2014/main" id="{00000000-0008-0000-0000-00000A040000}"/>
                    </a:ext>
                  </a:extLst>
                </xdr:cNvPr>
                <xdr:cNvSpPr/>
              </xdr:nvSpPr>
              <xdr:spPr bwMode="auto">
                <a:xfrm>
                  <a:off x="6553200" y="374277"/>
                  <a:ext cx="895350" cy="20955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de-CH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Deutsch</a:t>
                  </a:r>
                </a:p>
              </xdr:txBody>
            </xdr:sp>
            <xdr:sp macro="" textlink="">
              <xdr:nvSpPr>
                <xdr:cNvPr id="50178" name="Option Button 2" hidden="1">
                  <a:extLst>
                    <a:ext uri="{63B3BB69-23CF-44E3-9099-C40C66FF867C}">
                      <a14:compatExt spid="_x0000_s50178"/>
                    </a:ext>
                    <a:ext uri="{FF2B5EF4-FFF2-40B4-BE49-F238E27FC236}">
                      <a16:creationId xmlns:a16="http://schemas.microsoft.com/office/drawing/2014/main" id="{00000000-0008-0000-0000-00000B040000}"/>
                    </a:ext>
                  </a:extLst>
                </xdr:cNvPr>
                <xdr:cNvSpPr/>
              </xdr:nvSpPr>
              <xdr:spPr bwMode="auto">
                <a:xfrm>
                  <a:off x="6553200" y="545727"/>
                  <a:ext cx="1200149" cy="1905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de-CH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Rumantsch Grischun</a:t>
                  </a:r>
                </a:p>
              </xdr:txBody>
            </xdr:sp>
            <xdr:sp macro="" textlink="">
              <xdr:nvSpPr>
                <xdr:cNvPr id="50179" name="Option Button 3" hidden="1">
                  <a:extLst>
                    <a:ext uri="{63B3BB69-23CF-44E3-9099-C40C66FF867C}">
                      <a14:compatExt spid="_x0000_s50179"/>
                    </a:ext>
                    <a:ext uri="{FF2B5EF4-FFF2-40B4-BE49-F238E27FC236}">
                      <a16:creationId xmlns:a16="http://schemas.microsoft.com/office/drawing/2014/main" id="{00000000-0008-0000-0000-00000C040000}"/>
                    </a:ext>
                  </a:extLst>
                </xdr:cNvPr>
                <xdr:cNvSpPr/>
              </xdr:nvSpPr>
              <xdr:spPr bwMode="auto">
                <a:xfrm>
                  <a:off x="6553200" y="698126"/>
                  <a:ext cx="895350" cy="20955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de-CH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Italiano</a:t>
                  </a:r>
                </a:p>
              </xdr:txBody>
            </xdr:sp>
          </xdr:grpSp>
        </mc:Choice>
        <mc:Fallback/>
      </mc:AlternateContent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501650</xdr:colOff>
      <xdr:row>5</xdr:row>
      <xdr:rowOff>70877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376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19050</xdr:rowOff>
    </xdr:from>
    <xdr:to>
      <xdr:col>9</xdr:col>
      <xdr:colOff>762000</xdr:colOff>
      <xdr:row>5</xdr:row>
      <xdr:rowOff>28575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5305425" y="19050"/>
          <a:ext cx="2667000" cy="876300"/>
          <a:chOff x="6010275" y="133350"/>
          <a:chExt cx="2047875" cy="819150"/>
        </a:xfrm>
        <a:solidFill>
          <a:srgbClr val="00B0F0"/>
        </a:solidFill>
      </xdr:grpSpPr>
      <xdr:sp macro="" textlink="">
        <xdr:nvSpPr>
          <xdr:cNvPr id="3" name="Rechteck 2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6010275" y="133350"/>
            <a:ext cx="2047875" cy="819150"/>
          </a:xfrm>
          <a:prstGeom prst="rect">
            <a:avLst/>
          </a:prstGeom>
          <a:grp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de-CH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4" name="Gruppieren 3">
                <a:extLst>
                  <a:ext uri="{FF2B5EF4-FFF2-40B4-BE49-F238E27FC236}">
                    <a16:creationId xmlns:a16="http://schemas.microsoft.com/office/drawing/2014/main" id="{00000000-0008-0000-0000-00001C000000}"/>
                  </a:ext>
                </a:extLst>
              </xdr:cNvPr>
              <xdr:cNvGrpSpPr/>
            </xdr:nvGrpSpPr>
            <xdr:grpSpPr>
              <a:xfrm>
                <a:off x="6553200" y="374277"/>
                <a:ext cx="1200149" cy="533400"/>
                <a:chOff x="6553200" y="374277"/>
                <a:chExt cx="1200149" cy="533400"/>
              </a:xfrm>
              <a:grpFill/>
            </xdr:grpSpPr>
            <xdr:sp macro="" textlink="">
              <xdr:nvSpPr>
                <xdr:cNvPr id="51201" name="Option Button 1" hidden="1">
                  <a:extLst>
                    <a:ext uri="{63B3BB69-23CF-44E3-9099-C40C66FF867C}">
                      <a14:compatExt spid="_x0000_s51201"/>
                    </a:ext>
                    <a:ext uri="{FF2B5EF4-FFF2-40B4-BE49-F238E27FC236}">
                      <a16:creationId xmlns:a16="http://schemas.microsoft.com/office/drawing/2014/main" id="{00000000-0008-0000-0000-00000A040000}"/>
                    </a:ext>
                  </a:extLst>
                </xdr:cNvPr>
                <xdr:cNvSpPr/>
              </xdr:nvSpPr>
              <xdr:spPr bwMode="auto">
                <a:xfrm>
                  <a:off x="6553200" y="374277"/>
                  <a:ext cx="895350" cy="20955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de-CH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Deutsch</a:t>
                  </a:r>
                </a:p>
              </xdr:txBody>
            </xdr:sp>
            <xdr:sp macro="" textlink="">
              <xdr:nvSpPr>
                <xdr:cNvPr id="51202" name="Option Button 2" hidden="1">
                  <a:extLst>
                    <a:ext uri="{63B3BB69-23CF-44E3-9099-C40C66FF867C}">
                      <a14:compatExt spid="_x0000_s51202"/>
                    </a:ext>
                    <a:ext uri="{FF2B5EF4-FFF2-40B4-BE49-F238E27FC236}">
                      <a16:creationId xmlns:a16="http://schemas.microsoft.com/office/drawing/2014/main" id="{00000000-0008-0000-0000-00000B040000}"/>
                    </a:ext>
                  </a:extLst>
                </xdr:cNvPr>
                <xdr:cNvSpPr/>
              </xdr:nvSpPr>
              <xdr:spPr bwMode="auto">
                <a:xfrm>
                  <a:off x="6553200" y="545727"/>
                  <a:ext cx="1200149" cy="1905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de-CH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Rumantsch Grischun</a:t>
                  </a:r>
                </a:p>
              </xdr:txBody>
            </xdr:sp>
            <xdr:sp macro="" textlink="">
              <xdr:nvSpPr>
                <xdr:cNvPr id="51203" name="Option Button 3" hidden="1">
                  <a:extLst>
                    <a:ext uri="{63B3BB69-23CF-44E3-9099-C40C66FF867C}">
                      <a14:compatExt spid="_x0000_s51203"/>
                    </a:ext>
                    <a:ext uri="{FF2B5EF4-FFF2-40B4-BE49-F238E27FC236}">
                      <a16:creationId xmlns:a16="http://schemas.microsoft.com/office/drawing/2014/main" id="{00000000-0008-0000-0000-00000C040000}"/>
                    </a:ext>
                  </a:extLst>
                </xdr:cNvPr>
                <xdr:cNvSpPr/>
              </xdr:nvSpPr>
              <xdr:spPr bwMode="auto">
                <a:xfrm>
                  <a:off x="6553200" y="698126"/>
                  <a:ext cx="895350" cy="20955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de-CH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Italiano</a:t>
                  </a:r>
                </a:p>
              </xdr:txBody>
            </xdr:sp>
          </xdr:grpSp>
        </mc:Choice>
        <mc:Fallback/>
      </mc:AlternateContent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501650</xdr:colOff>
      <xdr:row>5</xdr:row>
      <xdr:rowOff>70877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376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0</xdr:row>
      <xdr:rowOff>19050</xdr:rowOff>
    </xdr:from>
    <xdr:to>
      <xdr:col>9</xdr:col>
      <xdr:colOff>504825</xdr:colOff>
      <xdr:row>5</xdr:row>
      <xdr:rowOff>28575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5048250" y="19050"/>
          <a:ext cx="2667000" cy="876300"/>
          <a:chOff x="6010275" y="133350"/>
          <a:chExt cx="2047875" cy="819150"/>
        </a:xfrm>
        <a:solidFill>
          <a:srgbClr val="00B0F0"/>
        </a:solidFill>
      </xdr:grpSpPr>
      <xdr:sp macro="" textlink="">
        <xdr:nvSpPr>
          <xdr:cNvPr id="3" name="Rechteck 2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6010275" y="133350"/>
            <a:ext cx="2047875" cy="819150"/>
          </a:xfrm>
          <a:prstGeom prst="rect">
            <a:avLst/>
          </a:prstGeom>
          <a:grp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de-CH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4" name="Gruppieren 3">
                <a:extLst>
                  <a:ext uri="{FF2B5EF4-FFF2-40B4-BE49-F238E27FC236}">
                    <a16:creationId xmlns:a16="http://schemas.microsoft.com/office/drawing/2014/main" id="{00000000-0008-0000-0000-00001C000000}"/>
                  </a:ext>
                </a:extLst>
              </xdr:cNvPr>
              <xdr:cNvGrpSpPr/>
            </xdr:nvGrpSpPr>
            <xdr:grpSpPr>
              <a:xfrm>
                <a:off x="6553200" y="374277"/>
                <a:ext cx="1200149" cy="533400"/>
                <a:chOff x="6553200" y="374277"/>
                <a:chExt cx="1200149" cy="533400"/>
              </a:xfrm>
              <a:grpFill/>
            </xdr:grpSpPr>
            <xdr:sp macro="" textlink="">
              <xdr:nvSpPr>
                <xdr:cNvPr id="52225" name="Option Button 1" hidden="1">
                  <a:extLst>
                    <a:ext uri="{63B3BB69-23CF-44E3-9099-C40C66FF867C}">
                      <a14:compatExt spid="_x0000_s52225"/>
                    </a:ext>
                    <a:ext uri="{FF2B5EF4-FFF2-40B4-BE49-F238E27FC236}">
                      <a16:creationId xmlns:a16="http://schemas.microsoft.com/office/drawing/2014/main" id="{00000000-0008-0000-0000-00000A040000}"/>
                    </a:ext>
                  </a:extLst>
                </xdr:cNvPr>
                <xdr:cNvSpPr/>
              </xdr:nvSpPr>
              <xdr:spPr bwMode="auto">
                <a:xfrm>
                  <a:off x="6553200" y="374277"/>
                  <a:ext cx="895350" cy="20955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de-CH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Deutsch</a:t>
                  </a:r>
                </a:p>
              </xdr:txBody>
            </xdr:sp>
            <xdr:sp macro="" textlink="">
              <xdr:nvSpPr>
                <xdr:cNvPr id="52226" name="Option Button 2" hidden="1">
                  <a:extLst>
                    <a:ext uri="{63B3BB69-23CF-44E3-9099-C40C66FF867C}">
                      <a14:compatExt spid="_x0000_s52226"/>
                    </a:ext>
                    <a:ext uri="{FF2B5EF4-FFF2-40B4-BE49-F238E27FC236}">
                      <a16:creationId xmlns:a16="http://schemas.microsoft.com/office/drawing/2014/main" id="{00000000-0008-0000-0000-00000B040000}"/>
                    </a:ext>
                  </a:extLst>
                </xdr:cNvPr>
                <xdr:cNvSpPr/>
              </xdr:nvSpPr>
              <xdr:spPr bwMode="auto">
                <a:xfrm>
                  <a:off x="6553200" y="545727"/>
                  <a:ext cx="1200149" cy="1905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de-CH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Rumantsch Grischun</a:t>
                  </a:r>
                </a:p>
              </xdr:txBody>
            </xdr:sp>
            <xdr:sp macro="" textlink="">
              <xdr:nvSpPr>
                <xdr:cNvPr id="52227" name="Option Button 3" hidden="1">
                  <a:extLst>
                    <a:ext uri="{63B3BB69-23CF-44E3-9099-C40C66FF867C}">
                      <a14:compatExt spid="_x0000_s52227"/>
                    </a:ext>
                    <a:ext uri="{FF2B5EF4-FFF2-40B4-BE49-F238E27FC236}">
                      <a16:creationId xmlns:a16="http://schemas.microsoft.com/office/drawing/2014/main" id="{00000000-0008-0000-0000-00000C040000}"/>
                    </a:ext>
                  </a:extLst>
                </xdr:cNvPr>
                <xdr:cNvSpPr/>
              </xdr:nvSpPr>
              <xdr:spPr bwMode="auto">
                <a:xfrm>
                  <a:off x="6553200" y="698126"/>
                  <a:ext cx="895350" cy="20955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de-CH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Italiano</a:t>
                  </a:r>
                </a:p>
              </xdr:txBody>
            </xdr:sp>
          </xdr:grpSp>
        </mc:Choice>
        <mc:Fallback/>
      </mc:AlternateContent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501650</xdr:colOff>
      <xdr:row>5</xdr:row>
      <xdr:rowOff>70877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376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0</xdr:row>
      <xdr:rowOff>19050</xdr:rowOff>
    </xdr:from>
    <xdr:to>
      <xdr:col>5</xdr:col>
      <xdr:colOff>419100</xdr:colOff>
      <xdr:row>5</xdr:row>
      <xdr:rowOff>28575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5000625" y="19050"/>
          <a:ext cx="2514600" cy="876300"/>
          <a:chOff x="6010275" y="133350"/>
          <a:chExt cx="2047875" cy="819150"/>
        </a:xfrm>
        <a:solidFill>
          <a:srgbClr val="00B0F0"/>
        </a:solidFill>
      </xdr:grpSpPr>
      <xdr:sp macro="" textlink="">
        <xdr:nvSpPr>
          <xdr:cNvPr id="3" name="Rechteck 2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6010275" y="133350"/>
            <a:ext cx="2047875" cy="819150"/>
          </a:xfrm>
          <a:prstGeom prst="rect">
            <a:avLst/>
          </a:prstGeom>
          <a:grp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de-CH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Sprache/Lingua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4" name="Gruppieren 3">
                <a:extLst>
                  <a:ext uri="{FF2B5EF4-FFF2-40B4-BE49-F238E27FC236}">
                    <a16:creationId xmlns:a16="http://schemas.microsoft.com/office/drawing/2014/main" id="{00000000-0008-0000-0000-00001C000000}"/>
                  </a:ext>
                </a:extLst>
              </xdr:cNvPr>
              <xdr:cNvGrpSpPr/>
            </xdr:nvGrpSpPr>
            <xdr:grpSpPr>
              <a:xfrm>
                <a:off x="6553200" y="374277"/>
                <a:ext cx="1200147" cy="533400"/>
                <a:chOff x="6553200" y="374277"/>
                <a:chExt cx="1200147" cy="533400"/>
              </a:xfrm>
              <a:grpFill/>
            </xdr:grpSpPr>
            <xdr:sp macro="" textlink="">
              <xdr:nvSpPr>
                <xdr:cNvPr id="53249" name="Option Button 1" hidden="1">
                  <a:extLst>
                    <a:ext uri="{63B3BB69-23CF-44E3-9099-C40C66FF867C}">
                      <a14:compatExt spid="_x0000_s53249"/>
                    </a:ext>
                    <a:ext uri="{FF2B5EF4-FFF2-40B4-BE49-F238E27FC236}">
                      <a16:creationId xmlns:a16="http://schemas.microsoft.com/office/drawing/2014/main" id="{00000000-0008-0000-0000-00000A040000}"/>
                    </a:ext>
                  </a:extLst>
                </xdr:cNvPr>
                <xdr:cNvSpPr/>
              </xdr:nvSpPr>
              <xdr:spPr bwMode="auto">
                <a:xfrm>
                  <a:off x="6553200" y="374277"/>
                  <a:ext cx="895350" cy="20955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de-CH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Deutsch</a:t>
                  </a:r>
                </a:p>
              </xdr:txBody>
            </xdr:sp>
            <xdr:sp macro="" textlink="">
              <xdr:nvSpPr>
                <xdr:cNvPr id="53250" name="Option Button 2" hidden="1">
                  <a:extLst>
                    <a:ext uri="{63B3BB69-23CF-44E3-9099-C40C66FF867C}">
                      <a14:compatExt spid="_x0000_s53250"/>
                    </a:ext>
                    <a:ext uri="{FF2B5EF4-FFF2-40B4-BE49-F238E27FC236}">
                      <a16:creationId xmlns:a16="http://schemas.microsoft.com/office/drawing/2014/main" id="{00000000-0008-0000-0000-00000B040000}"/>
                    </a:ext>
                  </a:extLst>
                </xdr:cNvPr>
                <xdr:cNvSpPr/>
              </xdr:nvSpPr>
              <xdr:spPr bwMode="auto">
                <a:xfrm>
                  <a:off x="6553200" y="545727"/>
                  <a:ext cx="1200147" cy="19050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de-CH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Rumantsch Grischun</a:t>
                  </a:r>
                </a:p>
              </xdr:txBody>
            </xdr:sp>
            <xdr:sp macro="" textlink="">
              <xdr:nvSpPr>
                <xdr:cNvPr id="53251" name="Option Button 3" hidden="1">
                  <a:extLst>
                    <a:ext uri="{63B3BB69-23CF-44E3-9099-C40C66FF867C}">
                      <a14:compatExt spid="_x0000_s53251"/>
                    </a:ext>
                    <a:ext uri="{FF2B5EF4-FFF2-40B4-BE49-F238E27FC236}">
                      <a16:creationId xmlns:a16="http://schemas.microsoft.com/office/drawing/2014/main" id="{00000000-0008-0000-0000-00000C040000}"/>
                    </a:ext>
                  </a:extLst>
                </xdr:cNvPr>
                <xdr:cNvSpPr/>
              </xdr:nvSpPr>
              <xdr:spPr bwMode="auto">
                <a:xfrm>
                  <a:off x="6553200" y="698126"/>
                  <a:ext cx="895350" cy="20955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de-CH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Italiano</a:t>
                  </a:r>
                </a:p>
              </xdr:txBody>
            </xdr:sp>
          </xdr:grpSp>
        </mc:Choice>
        <mc:Fallback/>
      </mc:AlternateContent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558800</xdr:colOff>
      <xdr:row>5</xdr:row>
      <xdr:rowOff>70877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68875" cy="937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49"/>
  <sheetViews>
    <sheetView showGridLines="0" tabSelected="1" zoomScaleNormal="100" workbookViewId="0"/>
  </sheetViews>
  <sheetFormatPr baseColWidth="10" defaultColWidth="9.140625" defaultRowHeight="14.25" x14ac:dyDescent="0.2"/>
  <cols>
    <col min="1" max="1" width="25.85546875" style="29" customWidth="1"/>
    <col min="2" max="2" width="3.85546875" style="29" customWidth="1"/>
    <col min="3" max="6" width="12.42578125" style="29" customWidth="1"/>
    <col min="7" max="7" width="3.85546875" style="29" customWidth="1"/>
    <col min="8" max="11" width="12.42578125" style="29" customWidth="1"/>
    <col min="12" max="12" width="3.85546875" style="29" customWidth="1"/>
    <col min="13" max="16" width="12.42578125" style="29" customWidth="1"/>
    <col min="17" max="17" width="3.85546875" style="29" customWidth="1"/>
    <col min="18" max="21" width="12.42578125" style="29" customWidth="1"/>
    <col min="22" max="22" width="3.85546875" style="29" customWidth="1"/>
    <col min="23" max="26" width="12.42578125" style="29" customWidth="1"/>
    <col min="27" max="27" width="3.85546875" style="29" customWidth="1"/>
    <col min="28" max="31" width="12.42578125" style="29" customWidth="1"/>
    <col min="32" max="32" width="3.85546875" style="29" customWidth="1"/>
    <col min="33" max="36" width="12.42578125" style="29" customWidth="1"/>
    <col min="37" max="37" width="3.85546875" style="29" customWidth="1"/>
    <col min="38" max="41" width="12.42578125" style="29" customWidth="1"/>
    <col min="42" max="42" width="3.85546875" style="29" customWidth="1"/>
    <col min="43" max="46" width="12.42578125" style="29" customWidth="1"/>
    <col min="47" max="47" width="3.85546875" style="29" customWidth="1"/>
    <col min="48" max="51" width="12.42578125" style="29" customWidth="1"/>
    <col min="52" max="16384" width="9.140625" style="36"/>
  </cols>
  <sheetData>
    <row r="1" spans="1:51" s="34" customFormat="1" ht="12.7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s="34" customFormat="1" x14ac:dyDescent="0.2">
      <c r="A2" s="1"/>
      <c r="B2" s="1"/>
      <c r="C2" s="1"/>
      <c r="D2" s="1"/>
      <c r="E2" s="1"/>
      <c r="F2" s="1"/>
      <c r="G2" s="1"/>
      <c r="H2" s="29"/>
      <c r="I2" s="29"/>
      <c r="J2" s="1"/>
      <c r="K2" s="1"/>
      <c r="L2" s="1"/>
      <c r="M2" s="29"/>
      <c r="N2" s="29"/>
      <c r="O2" s="1"/>
      <c r="P2" s="1"/>
      <c r="Q2" s="1"/>
      <c r="R2" s="29"/>
      <c r="S2" s="29"/>
      <c r="T2" s="1"/>
      <c r="U2" s="1"/>
      <c r="V2" s="1"/>
      <c r="W2" s="29"/>
      <c r="X2" s="29"/>
      <c r="Y2" s="1"/>
      <c r="Z2" s="1"/>
      <c r="AA2" s="1"/>
      <c r="AB2" s="29"/>
      <c r="AC2" s="29"/>
      <c r="AD2" s="1"/>
      <c r="AE2" s="1"/>
      <c r="AF2" s="1"/>
      <c r="AG2" s="29"/>
      <c r="AH2" s="29"/>
      <c r="AI2" s="1"/>
      <c r="AJ2" s="1"/>
      <c r="AK2" s="1"/>
      <c r="AL2" s="29"/>
      <c r="AM2" s="29"/>
      <c r="AN2" s="1"/>
      <c r="AO2" s="1"/>
      <c r="AP2" s="1"/>
      <c r="AQ2" s="29"/>
      <c r="AR2" s="29"/>
      <c r="AS2" s="1"/>
      <c r="AT2" s="1"/>
      <c r="AU2" s="1"/>
      <c r="AV2" s="29"/>
      <c r="AW2" s="29"/>
      <c r="AX2" s="1"/>
      <c r="AY2" s="1"/>
    </row>
    <row r="3" spans="1:51" s="34" customFormat="1" x14ac:dyDescent="0.2">
      <c r="A3" s="1"/>
      <c r="B3" s="1"/>
      <c r="C3" s="1"/>
      <c r="D3" s="1"/>
      <c r="E3" s="1"/>
      <c r="F3" s="1"/>
      <c r="G3" s="1"/>
      <c r="H3" s="29"/>
      <c r="I3" s="29"/>
      <c r="J3" s="1"/>
      <c r="K3" s="1"/>
      <c r="L3" s="1"/>
      <c r="M3" s="29"/>
      <c r="N3" s="29"/>
      <c r="O3" s="1"/>
      <c r="P3" s="1"/>
      <c r="Q3" s="1"/>
      <c r="R3" s="29"/>
      <c r="S3" s="29"/>
      <c r="T3" s="1"/>
      <c r="U3" s="1"/>
      <c r="V3" s="1"/>
      <c r="W3" s="29"/>
      <c r="X3" s="29"/>
      <c r="Y3" s="1"/>
      <c r="Z3" s="1"/>
      <c r="AA3" s="1"/>
      <c r="AB3" s="29"/>
      <c r="AC3" s="29"/>
      <c r="AD3" s="1"/>
      <c r="AE3" s="1"/>
      <c r="AF3" s="1"/>
      <c r="AG3" s="29"/>
      <c r="AH3" s="29"/>
      <c r="AI3" s="1"/>
      <c r="AJ3" s="1"/>
      <c r="AK3" s="1"/>
      <c r="AL3" s="29"/>
      <c r="AM3" s="29"/>
      <c r="AN3" s="1"/>
      <c r="AO3" s="1"/>
      <c r="AP3" s="1"/>
      <c r="AQ3" s="29"/>
      <c r="AR3" s="29"/>
      <c r="AS3" s="1"/>
      <c r="AT3" s="1"/>
      <c r="AU3" s="1"/>
      <c r="AV3" s="29"/>
      <c r="AW3" s="29"/>
      <c r="AX3" s="1"/>
      <c r="AY3" s="1"/>
    </row>
    <row r="4" spans="1:51" s="34" customFormat="1" x14ac:dyDescent="0.2">
      <c r="A4" s="1"/>
      <c r="B4" s="1"/>
      <c r="C4" s="1"/>
      <c r="D4" s="1"/>
      <c r="E4" s="1"/>
      <c r="F4" s="1"/>
      <c r="G4" s="1"/>
      <c r="H4" s="29"/>
      <c r="I4" s="29"/>
      <c r="J4" s="1"/>
      <c r="K4" s="1"/>
      <c r="L4" s="1"/>
      <c r="M4" s="29"/>
      <c r="N4" s="29"/>
      <c r="O4" s="1"/>
      <c r="P4" s="1"/>
      <c r="Q4" s="1"/>
      <c r="R4" s="29"/>
      <c r="S4" s="29"/>
      <c r="T4" s="1"/>
      <c r="U4" s="1"/>
      <c r="V4" s="1"/>
      <c r="W4" s="29"/>
      <c r="X4" s="29"/>
      <c r="Y4" s="1"/>
      <c r="Z4" s="1"/>
      <c r="AA4" s="1"/>
      <c r="AB4" s="29"/>
      <c r="AC4" s="29"/>
      <c r="AD4" s="1"/>
      <c r="AE4" s="1"/>
      <c r="AF4" s="1"/>
      <c r="AG4" s="29"/>
      <c r="AH4" s="29"/>
      <c r="AI4" s="1"/>
      <c r="AJ4" s="1"/>
      <c r="AK4" s="1"/>
      <c r="AL4" s="29"/>
      <c r="AM4" s="29"/>
      <c r="AN4" s="1"/>
      <c r="AO4" s="1"/>
      <c r="AP4" s="1"/>
      <c r="AQ4" s="29"/>
      <c r="AR4" s="29"/>
      <c r="AS4" s="1"/>
      <c r="AT4" s="1"/>
      <c r="AU4" s="1"/>
      <c r="AV4" s="29"/>
      <c r="AW4" s="29"/>
      <c r="AX4" s="1"/>
      <c r="AY4" s="1"/>
    </row>
    <row r="5" spans="1:51" s="34" customFormat="1" ht="12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s="34" customFormat="1" ht="12.7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s="34" customFormat="1" ht="15.75" customHeight="1" x14ac:dyDescent="0.2">
      <c r="A7" s="103" t="str">
        <f>VLOOKUP("&lt;Fachbereich&gt;",Uebersetzungen!$B$3:$E$60,Uebersetzungen!$B$2+1,FALSE)</f>
        <v>Daten &amp; Statistik</v>
      </c>
      <c r="B7" s="117"/>
      <c r="C7" s="117"/>
      <c r="D7" s="103"/>
      <c r="E7" s="103"/>
      <c r="F7" s="103"/>
      <c r="G7" s="103"/>
      <c r="H7" s="103"/>
      <c r="I7" s="103"/>
      <c r="J7" s="2"/>
      <c r="K7" s="2"/>
      <c r="L7" s="40"/>
      <c r="O7" s="2"/>
      <c r="P7" s="2"/>
      <c r="T7" s="2"/>
      <c r="U7" s="2"/>
      <c r="V7" s="40"/>
      <c r="Y7" s="2"/>
      <c r="Z7" s="2"/>
      <c r="AA7" s="40"/>
      <c r="AD7" s="2"/>
      <c r="AE7" s="2"/>
      <c r="AF7" s="40"/>
      <c r="AI7" s="2"/>
      <c r="AJ7" s="2"/>
      <c r="AK7" s="40"/>
      <c r="AN7" s="2"/>
      <c r="AO7" s="2"/>
      <c r="AP7" s="40"/>
      <c r="AS7" s="2"/>
      <c r="AT7" s="2"/>
      <c r="AU7" s="40"/>
      <c r="AX7" s="2"/>
      <c r="AY7" s="2"/>
    </row>
    <row r="8" spans="1:51" s="34" customFormat="1" ht="12.7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s="35" customFormat="1" ht="18" x14ac:dyDescent="0.2">
      <c r="A9" s="11" t="str">
        <f>VLOOKUP("&lt;Titel&gt;",Uebersetzungen!$B$3:$E$60,Uebersetzungen!$B$2+1,FALSE)</f>
        <v>Neu gegründete Unternehmen nach Kantonen seit 2013</v>
      </c>
      <c r="B9" s="45"/>
      <c r="C9" s="45"/>
      <c r="D9" s="45"/>
      <c r="E9" s="45"/>
      <c r="F9" s="45"/>
      <c r="G9" s="45"/>
      <c r="H9" s="30"/>
      <c r="I9" s="30"/>
      <c r="J9" s="30"/>
      <c r="K9" s="30"/>
      <c r="L9" s="45"/>
      <c r="M9" s="30"/>
      <c r="N9" s="30"/>
      <c r="O9" s="30"/>
      <c r="P9" s="30"/>
      <c r="Q9" s="45"/>
      <c r="R9" s="30"/>
      <c r="S9" s="30"/>
      <c r="T9" s="30"/>
      <c r="U9" s="30"/>
      <c r="V9" s="45"/>
      <c r="W9" s="30"/>
      <c r="X9" s="30"/>
      <c r="Y9" s="30"/>
      <c r="Z9" s="30"/>
      <c r="AA9" s="45"/>
      <c r="AB9" s="30"/>
      <c r="AC9" s="30"/>
      <c r="AD9" s="30"/>
      <c r="AE9" s="30"/>
      <c r="AF9" s="45"/>
      <c r="AG9" s="30"/>
      <c r="AH9" s="30"/>
      <c r="AI9" s="30"/>
      <c r="AJ9" s="30"/>
      <c r="AK9" s="45"/>
      <c r="AL9" s="30"/>
      <c r="AM9" s="30"/>
      <c r="AN9" s="30"/>
      <c r="AO9" s="30"/>
      <c r="AP9" s="45"/>
      <c r="AQ9" s="30"/>
      <c r="AR9" s="30"/>
      <c r="AS9" s="30"/>
      <c r="AT9" s="30"/>
      <c r="AU9" s="45"/>
      <c r="AV9" s="30"/>
      <c r="AW9" s="30"/>
      <c r="AX9" s="30"/>
      <c r="AY9" s="30"/>
    </row>
    <row r="10" spans="1:51" s="35" customFormat="1" ht="12.75" x14ac:dyDescent="0.2">
      <c r="A10" s="12"/>
      <c r="B10" s="46"/>
      <c r="C10" s="46"/>
      <c r="D10" s="46"/>
      <c r="E10" s="46"/>
      <c r="F10" s="46"/>
      <c r="G10" s="46"/>
      <c r="H10" s="30"/>
      <c r="I10" s="30"/>
      <c r="J10" s="30"/>
      <c r="K10" s="30"/>
      <c r="L10" s="46"/>
      <c r="M10" s="30"/>
      <c r="N10" s="30"/>
      <c r="O10" s="30"/>
      <c r="P10" s="30"/>
      <c r="Q10" s="46"/>
      <c r="R10" s="30"/>
      <c r="S10" s="30"/>
      <c r="T10" s="30"/>
      <c r="U10" s="30"/>
      <c r="V10" s="46"/>
      <c r="W10" s="30"/>
      <c r="X10" s="30"/>
      <c r="Y10" s="30"/>
      <c r="Z10" s="30"/>
      <c r="AA10" s="46"/>
      <c r="AB10" s="30"/>
      <c r="AC10" s="30"/>
      <c r="AD10" s="30"/>
      <c r="AE10" s="30"/>
      <c r="AF10" s="46"/>
      <c r="AG10" s="30"/>
      <c r="AH10" s="30"/>
      <c r="AI10" s="30"/>
      <c r="AJ10" s="30"/>
      <c r="AK10" s="46"/>
      <c r="AL10" s="30"/>
      <c r="AM10" s="30"/>
      <c r="AN10" s="30"/>
      <c r="AO10" s="30"/>
      <c r="AP10" s="46"/>
      <c r="AQ10" s="30"/>
      <c r="AR10" s="30"/>
      <c r="AS10" s="30"/>
      <c r="AT10" s="30"/>
      <c r="AU10" s="46"/>
      <c r="AV10" s="30"/>
      <c r="AW10" s="30"/>
      <c r="AX10" s="30"/>
      <c r="AY10" s="30"/>
    </row>
    <row r="11" spans="1:51" ht="18.75" thickBot="1" x14ac:dyDescent="0.3">
      <c r="H11" s="10"/>
      <c r="I11" s="4"/>
      <c r="J11" s="4"/>
      <c r="K11" s="4"/>
      <c r="M11" s="10"/>
      <c r="N11" s="4"/>
      <c r="O11" s="4"/>
      <c r="P11" s="4"/>
      <c r="R11" s="10"/>
      <c r="S11" s="4"/>
      <c r="T11" s="4"/>
      <c r="U11" s="4"/>
      <c r="W11" s="10"/>
      <c r="X11" s="4"/>
      <c r="Y11" s="4"/>
      <c r="Z11" s="4"/>
      <c r="AB11" s="10"/>
      <c r="AC11" s="4"/>
      <c r="AD11" s="4"/>
      <c r="AE11" s="4"/>
      <c r="AG11" s="10"/>
      <c r="AH11" s="4"/>
      <c r="AI11" s="4"/>
      <c r="AJ11" s="4"/>
      <c r="AL11" s="10"/>
      <c r="AM11" s="4"/>
      <c r="AN11" s="4"/>
      <c r="AO11" s="4"/>
      <c r="AQ11" s="10"/>
      <c r="AR11" s="4"/>
      <c r="AS11" s="4"/>
      <c r="AT11" s="4"/>
      <c r="AV11" s="10"/>
      <c r="AW11" s="4"/>
      <c r="AX11" s="4"/>
      <c r="AY11" s="4"/>
    </row>
    <row r="12" spans="1:51" s="37" customFormat="1" ht="18.75" thickBot="1" x14ac:dyDescent="0.3">
      <c r="A12" s="3"/>
      <c r="B12" s="3"/>
      <c r="C12" s="125">
        <v>2022</v>
      </c>
      <c r="D12" s="126"/>
      <c r="E12" s="126"/>
      <c r="F12" s="127"/>
      <c r="G12" s="3"/>
      <c r="H12" s="125">
        <v>2021</v>
      </c>
      <c r="I12" s="126"/>
      <c r="J12" s="126"/>
      <c r="K12" s="127"/>
      <c r="L12" s="3"/>
      <c r="M12" s="125">
        <v>2020</v>
      </c>
      <c r="N12" s="126"/>
      <c r="O12" s="126"/>
      <c r="P12" s="127"/>
      <c r="Q12" s="3"/>
      <c r="R12" s="125">
        <v>2019</v>
      </c>
      <c r="S12" s="126"/>
      <c r="T12" s="126"/>
      <c r="U12" s="127"/>
      <c r="V12" s="3"/>
      <c r="W12" s="125">
        <v>2018</v>
      </c>
      <c r="X12" s="126"/>
      <c r="Y12" s="126"/>
      <c r="Z12" s="127"/>
      <c r="AA12" s="3"/>
      <c r="AB12" s="125">
        <v>2017</v>
      </c>
      <c r="AC12" s="126"/>
      <c r="AD12" s="126"/>
      <c r="AE12" s="127"/>
      <c r="AF12" s="3"/>
      <c r="AG12" s="125">
        <v>2016</v>
      </c>
      <c r="AH12" s="126"/>
      <c r="AI12" s="126"/>
      <c r="AJ12" s="127"/>
      <c r="AK12" s="3"/>
      <c r="AL12" s="125">
        <v>2015</v>
      </c>
      <c r="AM12" s="126"/>
      <c r="AN12" s="126"/>
      <c r="AO12" s="127"/>
      <c r="AP12" s="3"/>
      <c r="AQ12" s="125">
        <v>2014</v>
      </c>
      <c r="AR12" s="126"/>
      <c r="AS12" s="126"/>
      <c r="AT12" s="127"/>
      <c r="AU12" s="3"/>
      <c r="AV12" s="125">
        <v>2013</v>
      </c>
      <c r="AW12" s="126"/>
      <c r="AX12" s="126"/>
      <c r="AY12" s="127"/>
    </row>
    <row r="13" spans="1:51" s="37" customFormat="1" ht="37.5" customHeight="1" thickBot="1" x14ac:dyDescent="0.3">
      <c r="A13" s="3"/>
      <c r="B13" s="3"/>
      <c r="C13" s="121" t="str">
        <f>VLOOKUP("&lt;SpaltenTitel_1&gt;",Uebersetzungen!$B$3:$E$60,Uebersetzungen!$B$2+1,FALSE)</f>
        <v>Anzahl neuer Unternehmen</v>
      </c>
      <c r="D13" s="122"/>
      <c r="E13" s="123" t="str">
        <f>VLOOKUP("&lt;SpaltenTitel_2&gt;",Uebersetzungen!$B$3:$E$60,Uebersetzungen!$B$2+1,FALSE)</f>
        <v>Anzahl geschaffene Stellen</v>
      </c>
      <c r="F13" s="124"/>
      <c r="G13" s="3"/>
      <c r="H13" s="121" t="str">
        <f>VLOOKUP("&lt;SpaltenTitel_1&gt;",Uebersetzungen!$B$3:$E$60,Uebersetzungen!$B$2+1,FALSE)</f>
        <v>Anzahl neuer Unternehmen</v>
      </c>
      <c r="I13" s="122"/>
      <c r="J13" s="123" t="str">
        <f>VLOOKUP("&lt;SpaltenTitel_2&gt;",Uebersetzungen!$B$3:$E$60,Uebersetzungen!$B$2+1,FALSE)</f>
        <v>Anzahl geschaffene Stellen</v>
      </c>
      <c r="K13" s="124"/>
      <c r="L13" s="3"/>
      <c r="M13" s="121" t="str">
        <f>VLOOKUP("&lt;SpaltenTitel_1&gt;",Uebersetzungen!$B$3:$E$60,Uebersetzungen!$B$2+1,FALSE)</f>
        <v>Anzahl neuer Unternehmen</v>
      </c>
      <c r="N13" s="122"/>
      <c r="O13" s="123" t="str">
        <f>VLOOKUP("&lt;SpaltenTitel_2&gt;",Uebersetzungen!$B$3:$E$60,Uebersetzungen!$B$2+1,FALSE)</f>
        <v>Anzahl geschaffene Stellen</v>
      </c>
      <c r="P13" s="124"/>
      <c r="Q13" s="3"/>
      <c r="R13" s="121" t="str">
        <f>VLOOKUP("&lt;SpaltenTitel_1&gt;",Uebersetzungen!$B$3:$E$60,Uebersetzungen!$B$2+1,FALSE)</f>
        <v>Anzahl neuer Unternehmen</v>
      </c>
      <c r="S13" s="122"/>
      <c r="T13" s="123" t="str">
        <f>VLOOKUP("&lt;SpaltenTitel_2&gt;",Uebersetzungen!$B$3:$E$60,Uebersetzungen!$B$2+1,FALSE)</f>
        <v>Anzahl geschaffene Stellen</v>
      </c>
      <c r="U13" s="124"/>
      <c r="V13" s="3"/>
      <c r="W13" s="121" t="str">
        <f>VLOOKUP("&lt;SpaltenTitel_1&gt;",Uebersetzungen!$B$3:$E$60,Uebersetzungen!$B$2+1,FALSE)</f>
        <v>Anzahl neuer Unternehmen</v>
      </c>
      <c r="X13" s="122"/>
      <c r="Y13" s="123" t="str">
        <f>VLOOKUP("&lt;SpaltenTitel_2&gt;",Uebersetzungen!$B$3:$E$60,Uebersetzungen!$B$2+1,FALSE)</f>
        <v>Anzahl geschaffene Stellen</v>
      </c>
      <c r="Z13" s="124"/>
      <c r="AA13" s="3"/>
      <c r="AB13" s="121" t="str">
        <f>VLOOKUP("&lt;SpaltenTitel_1&gt;",Uebersetzungen!$B$3:$E$60,Uebersetzungen!$B$2+1,FALSE)</f>
        <v>Anzahl neuer Unternehmen</v>
      </c>
      <c r="AC13" s="122"/>
      <c r="AD13" s="123" t="str">
        <f>VLOOKUP("&lt;SpaltenTitel_2&gt;",Uebersetzungen!$B$3:$E$60,Uebersetzungen!$B$2+1,FALSE)</f>
        <v>Anzahl geschaffene Stellen</v>
      </c>
      <c r="AE13" s="124"/>
      <c r="AF13" s="3"/>
      <c r="AG13" s="121" t="str">
        <f>VLOOKUP("&lt;SpaltenTitel_1&gt;",Uebersetzungen!$B$3:$E$60,Uebersetzungen!$B$2+1,FALSE)</f>
        <v>Anzahl neuer Unternehmen</v>
      </c>
      <c r="AH13" s="122"/>
      <c r="AI13" s="123" t="str">
        <f>VLOOKUP("&lt;SpaltenTitel_2&gt;",Uebersetzungen!$B$3:$E$60,Uebersetzungen!$B$2+1,FALSE)</f>
        <v>Anzahl geschaffene Stellen</v>
      </c>
      <c r="AJ13" s="124"/>
      <c r="AK13" s="3"/>
      <c r="AL13" s="121" t="str">
        <f>VLOOKUP("&lt;SpaltenTitel_1&gt;",Uebersetzungen!$B$3:$E$60,Uebersetzungen!$B$2+1,FALSE)</f>
        <v>Anzahl neuer Unternehmen</v>
      </c>
      <c r="AM13" s="122"/>
      <c r="AN13" s="123" t="str">
        <f>VLOOKUP("&lt;SpaltenTitel_2&gt;",Uebersetzungen!$B$3:$E$60,Uebersetzungen!$B$2+1,FALSE)</f>
        <v>Anzahl geschaffene Stellen</v>
      </c>
      <c r="AO13" s="124"/>
      <c r="AP13" s="3"/>
      <c r="AQ13" s="121" t="str">
        <f>VLOOKUP("&lt;SpaltenTitel_1&gt;",Uebersetzungen!$B$3:$E$60,Uebersetzungen!$B$2+1,FALSE)</f>
        <v>Anzahl neuer Unternehmen</v>
      </c>
      <c r="AR13" s="122"/>
      <c r="AS13" s="123" t="str">
        <f>VLOOKUP("&lt;SpaltenTitel_2&gt;",Uebersetzungen!$B$3:$E$60,Uebersetzungen!$B$2+1,FALSE)</f>
        <v>Anzahl geschaffene Stellen</v>
      </c>
      <c r="AT13" s="124"/>
      <c r="AU13" s="3"/>
      <c r="AV13" s="121" t="str">
        <f>VLOOKUP("&lt;SpaltenTitel_1&gt;",Uebersetzungen!$B$3:$E$60,Uebersetzungen!$B$2+1,FALSE)</f>
        <v>Anzahl neuer Unternehmen</v>
      </c>
      <c r="AW13" s="122"/>
      <c r="AX13" s="123" t="str">
        <f>VLOOKUP("&lt;SpaltenTitel_2&gt;",Uebersetzungen!$B$3:$E$60,Uebersetzungen!$B$2+1,FALSE)</f>
        <v>Anzahl geschaffene Stellen</v>
      </c>
      <c r="AY13" s="124"/>
    </row>
    <row r="14" spans="1:51" s="37" customFormat="1" ht="30" customHeight="1" thickBot="1" x14ac:dyDescent="0.3">
      <c r="A14" s="42"/>
      <c r="B14" s="42"/>
      <c r="C14" s="55" t="str">
        <f>VLOOKUP("&lt;SpaltenTitel_2.1&gt;",Uebersetzungen!$B$3:$E$360,Uebersetzungen!$B$2+1,FALSE)</f>
        <v>Absolute Werte</v>
      </c>
      <c r="D14" s="56" t="str">
        <f>VLOOKUP("&lt;SpaltenTitel_2.2&gt;",Uebersetzungen!$B$3:$E$360,Uebersetzungen!$B$2+1,FALSE)</f>
        <v>in %</v>
      </c>
      <c r="E14" s="57" t="str">
        <f>VLOOKUP("&lt;SpaltenTitel_2.1&gt;",Uebersetzungen!$B$3:$E$360,Uebersetzungen!$B$2+1,FALSE)</f>
        <v>Absolute Werte</v>
      </c>
      <c r="F14" s="58" t="str">
        <f>VLOOKUP("&lt;SpaltenTitel_2.2&gt;",Uebersetzungen!$B$3:$E$360,Uebersetzungen!$B$2+1,FALSE)</f>
        <v>in %</v>
      </c>
      <c r="G14" s="42"/>
      <c r="H14" s="55" t="str">
        <f>VLOOKUP("&lt;SpaltenTitel_2.1&gt;",Uebersetzungen!$B$3:$E$360,Uebersetzungen!$B$2+1,FALSE)</f>
        <v>Absolute Werte</v>
      </c>
      <c r="I14" s="56" t="str">
        <f>VLOOKUP("&lt;SpaltenTitel_2.2&gt;",Uebersetzungen!$B$3:$E$360,Uebersetzungen!$B$2+1,FALSE)</f>
        <v>in %</v>
      </c>
      <c r="J14" s="57" t="str">
        <f>VLOOKUP("&lt;SpaltenTitel_2.1&gt;",Uebersetzungen!$B$3:$E$360,Uebersetzungen!$B$2+1,FALSE)</f>
        <v>Absolute Werte</v>
      </c>
      <c r="K14" s="58" t="str">
        <f>VLOOKUP("&lt;SpaltenTitel_2.2&gt;",Uebersetzungen!$B$3:$E$360,Uebersetzungen!$B$2+1,FALSE)</f>
        <v>in %</v>
      </c>
      <c r="L14" s="42"/>
      <c r="M14" s="55" t="str">
        <f>VLOOKUP("&lt;SpaltenTitel_2.1&gt;",Uebersetzungen!$B$3:$E$360,Uebersetzungen!$B$2+1,FALSE)</f>
        <v>Absolute Werte</v>
      </c>
      <c r="N14" s="56" t="str">
        <f>VLOOKUP("&lt;SpaltenTitel_2.2&gt;",Uebersetzungen!$B$3:$E$360,Uebersetzungen!$B$2+1,FALSE)</f>
        <v>in %</v>
      </c>
      <c r="O14" s="57" t="str">
        <f>VLOOKUP("&lt;SpaltenTitel_2.1&gt;",Uebersetzungen!$B$3:$E$360,Uebersetzungen!$B$2+1,FALSE)</f>
        <v>Absolute Werte</v>
      </c>
      <c r="P14" s="58" t="str">
        <f>VLOOKUP("&lt;SpaltenTitel_2.2&gt;",Uebersetzungen!$B$3:$E$360,Uebersetzungen!$B$2+1,FALSE)</f>
        <v>in %</v>
      </c>
      <c r="Q14" s="42"/>
      <c r="R14" s="55" t="str">
        <f>VLOOKUP("&lt;SpaltenTitel_2.1&gt;",Uebersetzungen!$B$3:$E$360,Uebersetzungen!$B$2+1,FALSE)</f>
        <v>Absolute Werte</v>
      </c>
      <c r="S14" s="56" t="str">
        <f>VLOOKUP("&lt;SpaltenTitel_2.2&gt;",Uebersetzungen!$B$3:$E$360,Uebersetzungen!$B$2+1,FALSE)</f>
        <v>in %</v>
      </c>
      <c r="T14" s="57" t="str">
        <f>VLOOKUP("&lt;SpaltenTitel_2.1&gt;",Uebersetzungen!$B$3:$E$360,Uebersetzungen!$B$2+1,FALSE)</f>
        <v>Absolute Werte</v>
      </c>
      <c r="U14" s="58" t="str">
        <f>VLOOKUP("&lt;SpaltenTitel_2.2&gt;",Uebersetzungen!$B$3:$E$360,Uebersetzungen!$B$2+1,FALSE)</f>
        <v>in %</v>
      </c>
      <c r="V14" s="42"/>
      <c r="W14" s="55" t="str">
        <f>VLOOKUP("&lt;SpaltenTitel_2.1&gt;",Uebersetzungen!$B$3:$E$360,Uebersetzungen!$B$2+1,FALSE)</f>
        <v>Absolute Werte</v>
      </c>
      <c r="X14" s="56" t="str">
        <f>VLOOKUP("&lt;SpaltenTitel_2.2&gt;",Uebersetzungen!$B$3:$E$360,Uebersetzungen!$B$2+1,FALSE)</f>
        <v>in %</v>
      </c>
      <c r="Y14" s="57" t="str">
        <f>VLOOKUP("&lt;SpaltenTitel_2.1&gt;",Uebersetzungen!$B$3:$E$360,Uebersetzungen!$B$2+1,FALSE)</f>
        <v>Absolute Werte</v>
      </c>
      <c r="Z14" s="58" t="str">
        <f>VLOOKUP("&lt;SpaltenTitel_2.2&gt;",Uebersetzungen!$B$3:$E$360,Uebersetzungen!$B$2+1,FALSE)</f>
        <v>in %</v>
      </c>
      <c r="AA14" s="42"/>
      <c r="AB14" s="55" t="str">
        <f>VLOOKUP("&lt;SpaltenTitel_2.1&gt;",Uebersetzungen!$B$3:$E$360,Uebersetzungen!$B$2+1,FALSE)</f>
        <v>Absolute Werte</v>
      </c>
      <c r="AC14" s="56" t="str">
        <f>VLOOKUP("&lt;SpaltenTitel_2.2&gt;",Uebersetzungen!$B$3:$E$360,Uebersetzungen!$B$2+1,FALSE)</f>
        <v>in %</v>
      </c>
      <c r="AD14" s="57" t="str">
        <f>VLOOKUP("&lt;SpaltenTitel_2.1&gt;",Uebersetzungen!$B$3:$E$360,Uebersetzungen!$B$2+1,FALSE)</f>
        <v>Absolute Werte</v>
      </c>
      <c r="AE14" s="58" t="str">
        <f>VLOOKUP("&lt;SpaltenTitel_2.2&gt;",Uebersetzungen!$B$3:$E$360,Uebersetzungen!$B$2+1,FALSE)</f>
        <v>in %</v>
      </c>
      <c r="AF14" s="42"/>
      <c r="AG14" s="55" t="str">
        <f>VLOOKUP("&lt;SpaltenTitel_2.1&gt;",Uebersetzungen!$B$3:$E$360,Uebersetzungen!$B$2+1,FALSE)</f>
        <v>Absolute Werte</v>
      </c>
      <c r="AH14" s="56" t="str">
        <f>VLOOKUP("&lt;SpaltenTitel_2.2&gt;",Uebersetzungen!$B$3:$E$360,Uebersetzungen!$B$2+1,FALSE)</f>
        <v>in %</v>
      </c>
      <c r="AI14" s="57" t="str">
        <f>VLOOKUP("&lt;SpaltenTitel_2.1&gt;",Uebersetzungen!$B$3:$E$360,Uebersetzungen!$B$2+1,FALSE)</f>
        <v>Absolute Werte</v>
      </c>
      <c r="AJ14" s="58" t="str">
        <f>VLOOKUP("&lt;SpaltenTitel_2.2&gt;",Uebersetzungen!$B$3:$E$360,Uebersetzungen!$B$2+1,FALSE)</f>
        <v>in %</v>
      </c>
      <c r="AK14" s="42"/>
      <c r="AL14" s="55" t="str">
        <f>VLOOKUP("&lt;SpaltenTitel_2.1&gt;",Uebersetzungen!$B$3:$E$360,Uebersetzungen!$B$2+1,FALSE)</f>
        <v>Absolute Werte</v>
      </c>
      <c r="AM14" s="56" t="str">
        <f>VLOOKUP("&lt;SpaltenTitel_2.2&gt;",Uebersetzungen!$B$3:$E$360,Uebersetzungen!$B$2+1,FALSE)</f>
        <v>in %</v>
      </c>
      <c r="AN14" s="57" t="str">
        <f>VLOOKUP("&lt;SpaltenTitel_2.1&gt;",Uebersetzungen!$B$3:$E$360,Uebersetzungen!$B$2+1,FALSE)</f>
        <v>Absolute Werte</v>
      </c>
      <c r="AO14" s="58" t="str">
        <f>VLOOKUP("&lt;SpaltenTitel_2.2&gt;",Uebersetzungen!$B$3:$E$360,Uebersetzungen!$B$2+1,FALSE)</f>
        <v>in %</v>
      </c>
      <c r="AP14" s="42"/>
      <c r="AQ14" s="55" t="str">
        <f>VLOOKUP("&lt;SpaltenTitel_2.1&gt;",Uebersetzungen!$B$3:$E$360,Uebersetzungen!$B$2+1,FALSE)</f>
        <v>Absolute Werte</v>
      </c>
      <c r="AR14" s="56" t="str">
        <f>VLOOKUP("&lt;SpaltenTitel_2.2&gt;",Uebersetzungen!$B$3:$E$360,Uebersetzungen!$B$2+1,FALSE)</f>
        <v>in %</v>
      </c>
      <c r="AS14" s="57" t="str">
        <f>VLOOKUP("&lt;SpaltenTitel_2.1&gt;",Uebersetzungen!$B$3:$E$360,Uebersetzungen!$B$2+1,FALSE)</f>
        <v>Absolute Werte</v>
      </c>
      <c r="AT14" s="58" t="str">
        <f>VLOOKUP("&lt;SpaltenTitel_2.2&gt;",Uebersetzungen!$B$3:$E$360,Uebersetzungen!$B$2+1,FALSE)</f>
        <v>in %</v>
      </c>
      <c r="AU14" s="42"/>
      <c r="AV14" s="55" t="str">
        <f>VLOOKUP("&lt;SpaltenTitel_2.1&gt;",Uebersetzungen!$B$3:$E$360,Uebersetzungen!$B$2+1,FALSE)</f>
        <v>Absolute Werte</v>
      </c>
      <c r="AW14" s="56" t="str">
        <f>VLOOKUP("&lt;SpaltenTitel_2.2&gt;",Uebersetzungen!$B$3:$E$360,Uebersetzungen!$B$2+1,FALSE)</f>
        <v>in %</v>
      </c>
      <c r="AX14" s="57" t="str">
        <f>VLOOKUP("&lt;SpaltenTitel_2.1&gt;",Uebersetzungen!$B$3:$E$360,Uebersetzungen!$B$2+1,FALSE)</f>
        <v>Absolute Werte</v>
      </c>
      <c r="AY14" s="58" t="str">
        <f>VLOOKUP("&lt;SpaltenTitel_2.2&gt;",Uebersetzungen!$B$3:$E$360,Uebersetzungen!$B$2+1,FALSE)</f>
        <v>in %</v>
      </c>
    </row>
    <row r="15" spans="1:51" s="35" customFormat="1" ht="12.75" x14ac:dyDescent="0.2">
      <c r="A15" s="49" t="str">
        <f>VLOOKUP("&lt;Zeilentitel_1&gt;",Uebersetzungen!$B$3:$E$60,Uebersetzungen!$B$2+1,FALSE)</f>
        <v>Total</v>
      </c>
      <c r="B15" s="43"/>
      <c r="C15" s="95">
        <v>46987</v>
      </c>
      <c r="D15" s="52">
        <v>100</v>
      </c>
      <c r="E15" s="99">
        <v>64806</v>
      </c>
      <c r="F15" s="54">
        <v>100</v>
      </c>
      <c r="G15" s="43"/>
      <c r="H15" s="95">
        <v>43037</v>
      </c>
      <c r="I15" s="52">
        <v>100</v>
      </c>
      <c r="J15" s="99">
        <v>59559</v>
      </c>
      <c r="K15" s="54">
        <v>100</v>
      </c>
      <c r="L15" s="43"/>
      <c r="M15" s="95">
        <v>40188</v>
      </c>
      <c r="N15" s="52">
        <v>100</v>
      </c>
      <c r="O15" s="99">
        <v>56410</v>
      </c>
      <c r="P15" s="54">
        <v>100</v>
      </c>
      <c r="Q15" s="43"/>
      <c r="R15" s="95">
        <v>42606</v>
      </c>
      <c r="S15" s="52">
        <v>100</v>
      </c>
      <c r="T15" s="99">
        <v>57067</v>
      </c>
      <c r="U15" s="54">
        <v>100</v>
      </c>
      <c r="V15" s="43"/>
      <c r="W15" s="95">
        <v>39435</v>
      </c>
      <c r="X15" s="52">
        <v>100</v>
      </c>
      <c r="Y15" s="99">
        <v>53696</v>
      </c>
      <c r="Z15" s="54">
        <v>100</v>
      </c>
      <c r="AA15" s="43"/>
      <c r="AB15" s="95">
        <v>39594</v>
      </c>
      <c r="AC15" s="52">
        <v>100</v>
      </c>
      <c r="AD15" s="99">
        <v>53839</v>
      </c>
      <c r="AE15" s="54">
        <v>100</v>
      </c>
      <c r="AF15" s="43"/>
      <c r="AG15" s="95">
        <v>39064</v>
      </c>
      <c r="AH15" s="52">
        <v>100</v>
      </c>
      <c r="AI15" s="99">
        <v>52707</v>
      </c>
      <c r="AJ15" s="54">
        <v>100</v>
      </c>
      <c r="AK15" s="43"/>
      <c r="AL15" s="95">
        <v>40811</v>
      </c>
      <c r="AM15" s="52">
        <v>100</v>
      </c>
      <c r="AN15" s="99">
        <v>55333</v>
      </c>
      <c r="AO15" s="54">
        <v>100</v>
      </c>
      <c r="AP15" s="43"/>
      <c r="AQ15" s="95">
        <v>41866</v>
      </c>
      <c r="AR15" s="52">
        <v>100</v>
      </c>
      <c r="AS15" s="99">
        <v>55694</v>
      </c>
      <c r="AT15" s="54">
        <v>100</v>
      </c>
      <c r="AU15" s="43"/>
      <c r="AV15" s="95">
        <v>36997</v>
      </c>
      <c r="AW15" s="52">
        <v>100</v>
      </c>
      <c r="AX15" s="99">
        <v>50357</v>
      </c>
      <c r="AY15" s="54">
        <v>100</v>
      </c>
    </row>
    <row r="16" spans="1:51" s="35" customFormat="1" ht="12.75" x14ac:dyDescent="0.2">
      <c r="A16" s="50" t="str">
        <f>VLOOKUP("&lt;Zeilentitel_2&gt;",Uebersetzungen!$B$3:$E$60,Uebersetzungen!$B$2+1,FALSE)</f>
        <v>Genferseeregion</v>
      </c>
      <c r="B16" s="42"/>
      <c r="C16" s="96">
        <v>11017</v>
      </c>
      <c r="D16" s="31">
        <v>23.446910847681274</v>
      </c>
      <c r="E16" s="100">
        <v>15160</v>
      </c>
      <c r="F16" s="33">
        <v>23.392895719532142</v>
      </c>
      <c r="G16" s="42"/>
      <c r="H16" s="96">
        <v>9934</v>
      </c>
      <c r="I16" s="31">
        <v>23.082463926388922</v>
      </c>
      <c r="J16" s="100">
        <v>13541</v>
      </c>
      <c r="K16" s="33">
        <v>22.735438808576369</v>
      </c>
      <c r="L16" s="42"/>
      <c r="M16" s="96">
        <v>9230</v>
      </c>
      <c r="N16" s="31">
        <v>23</v>
      </c>
      <c r="O16" s="100">
        <v>12973</v>
      </c>
      <c r="P16" s="33">
        <v>23</v>
      </c>
      <c r="Q16" s="42"/>
      <c r="R16" s="96">
        <v>9555</v>
      </c>
      <c r="S16" s="31">
        <v>22.426418814251512</v>
      </c>
      <c r="T16" s="100">
        <v>12793</v>
      </c>
      <c r="U16" s="33">
        <v>22.417509243520776</v>
      </c>
      <c r="V16" s="42"/>
      <c r="W16" s="96">
        <v>8827</v>
      </c>
      <c r="X16" s="31">
        <v>22.383669329276024</v>
      </c>
      <c r="Y16" s="100">
        <v>12140</v>
      </c>
      <c r="Z16" s="33">
        <v>22.608760429082242</v>
      </c>
      <c r="AA16" s="42"/>
      <c r="AB16" s="96">
        <v>8870</v>
      </c>
      <c r="AC16" s="31">
        <v>22.402384199626205</v>
      </c>
      <c r="AD16" s="100">
        <v>11869</v>
      </c>
      <c r="AE16" s="33">
        <v>22.045357454633258</v>
      </c>
      <c r="AF16" s="42"/>
      <c r="AG16" s="96">
        <v>8112</v>
      </c>
      <c r="AH16" s="31">
        <v>20.7659225885726</v>
      </c>
      <c r="AI16" s="100">
        <v>10923</v>
      </c>
      <c r="AJ16" s="33">
        <v>20.724002504411178</v>
      </c>
      <c r="AK16" s="42"/>
      <c r="AL16" s="96">
        <v>9152</v>
      </c>
      <c r="AM16" s="31">
        <v>22.425326505108917</v>
      </c>
      <c r="AN16" s="100">
        <v>12355</v>
      </c>
      <c r="AO16" s="33">
        <v>22.328447761733507</v>
      </c>
      <c r="AP16" s="42"/>
      <c r="AQ16" s="96">
        <v>7779</v>
      </c>
      <c r="AR16" s="31">
        <v>18.58070988391535</v>
      </c>
      <c r="AS16" s="100">
        <v>10586</v>
      </c>
      <c r="AT16" s="33">
        <v>19.00743347577836</v>
      </c>
      <c r="AU16" s="42"/>
      <c r="AV16" s="96">
        <v>7098</v>
      </c>
      <c r="AW16" s="31">
        <v>19.185339351839339</v>
      </c>
      <c r="AX16" s="100">
        <v>9594</v>
      </c>
      <c r="AY16" s="33">
        <v>19.051968941755863</v>
      </c>
    </row>
    <row r="17" spans="1:51" s="35" customFormat="1" ht="12.75" x14ac:dyDescent="0.2">
      <c r="A17" s="51" t="str">
        <f>VLOOKUP("&lt;Zeilentitel_3&gt;",Uebersetzungen!$B$3:$E$60,Uebersetzungen!$B$2+1,FALSE)</f>
        <v>Waadt</v>
      </c>
      <c r="B17" s="42"/>
      <c r="C17" s="97">
        <v>5269</v>
      </c>
      <c r="D17" s="13">
        <v>11.213739970630174</v>
      </c>
      <c r="E17" s="101">
        <v>6747</v>
      </c>
      <c r="F17" s="16">
        <v>10.41107304879178</v>
      </c>
      <c r="G17" s="42"/>
      <c r="H17" s="97">
        <v>4764</v>
      </c>
      <c r="I17" s="13">
        <v>11.069544810279528</v>
      </c>
      <c r="J17" s="101">
        <v>6456</v>
      </c>
      <c r="K17" s="16">
        <v>10.839671586158262</v>
      </c>
      <c r="L17" s="42"/>
      <c r="M17" s="97">
        <v>4416</v>
      </c>
      <c r="N17" s="13">
        <v>11</v>
      </c>
      <c r="O17" s="101">
        <v>5782</v>
      </c>
      <c r="P17" s="16">
        <v>10.199999999999999</v>
      </c>
      <c r="Q17" s="42"/>
      <c r="R17" s="97">
        <v>4531</v>
      </c>
      <c r="S17" s="13">
        <v>10.634652396376097</v>
      </c>
      <c r="T17" s="101">
        <v>5930</v>
      </c>
      <c r="U17" s="16">
        <v>10.39129444337358</v>
      </c>
      <c r="V17" s="42"/>
      <c r="W17" s="97">
        <v>4102</v>
      </c>
      <c r="X17" s="13">
        <v>10.401927222010904</v>
      </c>
      <c r="Y17" s="101">
        <v>5539</v>
      </c>
      <c r="Z17" s="16">
        <v>10.315479737783075</v>
      </c>
      <c r="AA17" s="42"/>
      <c r="AB17" s="97">
        <v>4358</v>
      </c>
      <c r="AC17" s="13">
        <v>11.00671818962469</v>
      </c>
      <c r="AD17" s="101">
        <v>5627</v>
      </c>
      <c r="AE17" s="16">
        <v>10.4</v>
      </c>
      <c r="AF17" s="42"/>
      <c r="AG17" s="97">
        <v>3845</v>
      </c>
      <c r="AH17" s="13">
        <v>9.8428220356338318</v>
      </c>
      <c r="AI17" s="101">
        <v>5028</v>
      </c>
      <c r="AJ17" s="16">
        <v>9.5395298537196194</v>
      </c>
      <c r="AK17" s="42"/>
      <c r="AL17" s="97">
        <v>4492</v>
      </c>
      <c r="AM17" s="13">
        <v>11.006836392149175</v>
      </c>
      <c r="AN17" s="101">
        <v>5841</v>
      </c>
      <c r="AO17" s="16">
        <v>10.556087687275225</v>
      </c>
      <c r="AP17" s="42"/>
      <c r="AQ17" s="97">
        <v>3739</v>
      </c>
      <c r="AR17" s="13">
        <v>8.930874695456934</v>
      </c>
      <c r="AS17" s="101">
        <v>4920</v>
      </c>
      <c r="AT17" s="16">
        <v>8.8339857076166197</v>
      </c>
      <c r="AU17" s="42"/>
      <c r="AV17" s="97">
        <v>3303</v>
      </c>
      <c r="AW17" s="13">
        <v>8.9277508987215182</v>
      </c>
      <c r="AX17" s="101">
        <v>4371</v>
      </c>
      <c r="AY17" s="16">
        <v>8.6800246241833321</v>
      </c>
    </row>
    <row r="18" spans="1:51" s="35" customFormat="1" ht="12.75" x14ac:dyDescent="0.2">
      <c r="A18" s="51" t="str">
        <f>VLOOKUP("&lt;Zeilentitel_4&gt;",Uebersetzungen!$B$3:$E$60,Uebersetzungen!$B$2+1,FALSE)</f>
        <v>Wallis</v>
      </c>
      <c r="B18" s="42"/>
      <c r="C18" s="97">
        <v>2163</v>
      </c>
      <c r="D18" s="13">
        <v>4.6034009406857219</v>
      </c>
      <c r="E18" s="101">
        <v>3107</v>
      </c>
      <c r="F18" s="16">
        <v>4.794309168904114</v>
      </c>
      <c r="G18" s="42"/>
      <c r="H18" s="97">
        <v>1932</v>
      </c>
      <c r="I18" s="13">
        <v>4.4891604898110931</v>
      </c>
      <c r="J18" s="101">
        <v>2500</v>
      </c>
      <c r="K18" s="16">
        <v>4.1975184271058952</v>
      </c>
      <c r="L18" s="42"/>
      <c r="M18" s="97">
        <v>1720</v>
      </c>
      <c r="N18" s="13">
        <v>4.3</v>
      </c>
      <c r="O18" s="101">
        <v>2366</v>
      </c>
      <c r="P18" s="16">
        <v>4.2</v>
      </c>
      <c r="Q18" s="42"/>
      <c r="R18" s="97">
        <v>1748</v>
      </c>
      <c r="S18" s="13">
        <v>4.1027085387034683</v>
      </c>
      <c r="T18" s="101">
        <v>2344</v>
      </c>
      <c r="U18" s="16">
        <v>4.1074526433840921</v>
      </c>
      <c r="V18" s="42"/>
      <c r="W18" s="97">
        <v>1564</v>
      </c>
      <c r="X18" s="13">
        <v>3.9660200329656399</v>
      </c>
      <c r="Y18" s="101">
        <v>2118</v>
      </c>
      <c r="Z18" s="16">
        <v>3.9444278903456498</v>
      </c>
      <c r="AA18" s="42"/>
      <c r="AB18" s="97">
        <v>1603</v>
      </c>
      <c r="AC18" s="13">
        <v>4.0999999999999996</v>
      </c>
      <c r="AD18" s="101">
        <v>2130</v>
      </c>
      <c r="AE18" s="16">
        <v>3.9562399004439164</v>
      </c>
      <c r="AF18" s="42"/>
      <c r="AG18" s="97">
        <v>1588</v>
      </c>
      <c r="AH18" s="13">
        <v>4.0651238992422689</v>
      </c>
      <c r="AI18" s="101">
        <v>2115</v>
      </c>
      <c r="AJ18" s="16">
        <v>4.0127497296374299</v>
      </c>
      <c r="AK18" s="42"/>
      <c r="AL18" s="97">
        <v>1698</v>
      </c>
      <c r="AM18" s="13">
        <v>4.1606429639067892</v>
      </c>
      <c r="AN18" s="101">
        <v>2291</v>
      </c>
      <c r="AO18" s="16">
        <v>4.1403863878698068</v>
      </c>
      <c r="AP18" s="42"/>
      <c r="AQ18" s="97">
        <v>1462</v>
      </c>
      <c r="AR18" s="13">
        <v>3.4920938231500505</v>
      </c>
      <c r="AS18" s="101">
        <v>1974</v>
      </c>
      <c r="AT18" s="16">
        <v>3.6</v>
      </c>
      <c r="AU18" s="42"/>
      <c r="AV18" s="97">
        <v>1230</v>
      </c>
      <c r="AW18" s="13">
        <v>3.3245938859907556</v>
      </c>
      <c r="AX18" s="101">
        <v>1630</v>
      </c>
      <c r="AY18" s="16">
        <v>3.3</v>
      </c>
    </row>
    <row r="19" spans="1:51" s="35" customFormat="1" ht="12.75" x14ac:dyDescent="0.2">
      <c r="A19" s="51" t="str">
        <f>VLOOKUP("&lt;Zeilentitel_5&gt;",Uebersetzungen!$B$3:$E$60,Uebersetzungen!$B$2+1,FALSE)</f>
        <v>Genf</v>
      </c>
      <c r="B19" s="42"/>
      <c r="C19" s="97">
        <v>3585</v>
      </c>
      <c r="D19" s="13">
        <v>7.6297699363653768</v>
      </c>
      <c r="E19" s="101">
        <v>5306</v>
      </c>
      <c r="F19" s="16">
        <v>8.1875135018362499</v>
      </c>
      <c r="G19" s="42"/>
      <c r="H19" s="97">
        <v>3238</v>
      </c>
      <c r="I19" s="13">
        <v>7.5237586262983021</v>
      </c>
      <c r="J19" s="101">
        <v>4585</v>
      </c>
      <c r="K19" s="16">
        <v>7.6982487953122112</v>
      </c>
      <c r="L19" s="42"/>
      <c r="M19" s="97">
        <v>3094</v>
      </c>
      <c r="N19" s="13">
        <v>7.7</v>
      </c>
      <c r="O19" s="101">
        <v>4825</v>
      </c>
      <c r="P19" s="16">
        <v>8.6</v>
      </c>
      <c r="Q19" s="42"/>
      <c r="R19" s="97">
        <v>3276</v>
      </c>
      <c r="S19" s="13">
        <v>7.6890578791719486</v>
      </c>
      <c r="T19" s="101">
        <v>4519</v>
      </c>
      <c r="U19" s="16">
        <v>7.9187621567631021</v>
      </c>
      <c r="V19" s="42"/>
      <c r="W19" s="97">
        <v>3161</v>
      </c>
      <c r="X19" s="13">
        <v>8.0157220742994806</v>
      </c>
      <c r="Y19" s="101">
        <v>4483</v>
      </c>
      <c r="Z19" s="16">
        <v>8.4</v>
      </c>
      <c r="AA19" s="42"/>
      <c r="AB19" s="97">
        <v>2909</v>
      </c>
      <c r="AC19" s="13">
        <v>7.3470727888063845</v>
      </c>
      <c r="AD19" s="101">
        <v>4112</v>
      </c>
      <c r="AE19" s="16">
        <v>7.6375861364438418</v>
      </c>
      <c r="AF19" s="42"/>
      <c r="AG19" s="97">
        <v>2679</v>
      </c>
      <c r="AH19" s="13">
        <v>6.8579766536964986</v>
      </c>
      <c r="AI19" s="101">
        <v>3780</v>
      </c>
      <c r="AJ19" s="16">
        <v>7.1717229210541298</v>
      </c>
      <c r="AK19" s="42"/>
      <c r="AL19" s="97">
        <v>2962</v>
      </c>
      <c r="AM19" s="13">
        <v>7.2</v>
      </c>
      <c r="AN19" s="101">
        <v>4223</v>
      </c>
      <c r="AO19" s="16">
        <v>7.6319736865884735</v>
      </c>
      <c r="AP19" s="42"/>
      <c r="AQ19" s="97">
        <v>2578</v>
      </c>
      <c r="AR19" s="13">
        <v>6.1577413653083646</v>
      </c>
      <c r="AS19" s="101">
        <v>3692</v>
      </c>
      <c r="AT19" s="16">
        <v>6.6290803318131211</v>
      </c>
      <c r="AU19" s="42"/>
      <c r="AV19" s="97">
        <v>2565</v>
      </c>
      <c r="AW19" s="13">
        <v>7</v>
      </c>
      <c r="AX19" s="101">
        <v>3593</v>
      </c>
      <c r="AY19" s="16">
        <v>7.1350557022856806</v>
      </c>
    </row>
    <row r="20" spans="1:51" s="35" customFormat="1" ht="12.75" x14ac:dyDescent="0.2">
      <c r="A20" s="50" t="str">
        <f>VLOOKUP("&lt;Zeilentitel_6&gt;",Uebersetzungen!$B$3:$E$60,Uebersetzungen!$B$2+1,FALSE)</f>
        <v>Espace Mittelland</v>
      </c>
      <c r="B20" s="42"/>
      <c r="C20" s="96">
        <v>8082</v>
      </c>
      <c r="D20" s="31">
        <v>17.200502266584376</v>
      </c>
      <c r="E20" s="100">
        <v>10773</v>
      </c>
      <c r="F20" s="33">
        <v>16.623460790667529</v>
      </c>
      <c r="G20" s="42"/>
      <c r="H20" s="96">
        <v>7697</v>
      </c>
      <c r="I20" s="31">
        <v>17.884610916188397</v>
      </c>
      <c r="J20" s="100">
        <v>10114</v>
      </c>
      <c r="K20" s="33">
        <v>16.981480548699608</v>
      </c>
      <c r="L20" s="42"/>
      <c r="M20" s="96">
        <v>7099</v>
      </c>
      <c r="N20" s="31">
        <v>17.7</v>
      </c>
      <c r="O20" s="100">
        <v>9408</v>
      </c>
      <c r="P20" s="33">
        <v>16.7</v>
      </c>
      <c r="Q20" s="42"/>
      <c r="R20" s="96">
        <v>7638</v>
      </c>
      <c r="S20" s="31">
        <v>17.927052527812982</v>
      </c>
      <c r="T20" s="100">
        <v>9920</v>
      </c>
      <c r="U20" s="33">
        <v>17.383076033434381</v>
      </c>
      <c r="V20" s="42"/>
      <c r="W20" s="96">
        <v>7022</v>
      </c>
      <c r="X20" s="31">
        <v>17.806517053378979</v>
      </c>
      <c r="Y20" s="100">
        <v>9052</v>
      </c>
      <c r="Z20" s="33">
        <v>16.8</v>
      </c>
      <c r="AA20" s="42"/>
      <c r="AB20" s="96">
        <v>6985</v>
      </c>
      <c r="AC20" s="31">
        <v>17.641561852805982</v>
      </c>
      <c r="AD20" s="100">
        <v>9018</v>
      </c>
      <c r="AE20" s="33">
        <v>16.8</v>
      </c>
      <c r="AF20" s="42"/>
      <c r="AG20" s="96">
        <v>6980</v>
      </c>
      <c r="AH20" s="31">
        <v>17.868113864427606</v>
      </c>
      <c r="AI20" s="100">
        <v>9054</v>
      </c>
      <c r="AJ20" s="33">
        <v>17.177983949001081</v>
      </c>
      <c r="AK20" s="42"/>
      <c r="AL20" s="96">
        <v>7076</v>
      </c>
      <c r="AM20" s="31">
        <v>17.338462669378355</v>
      </c>
      <c r="AN20" s="100">
        <v>9046</v>
      </c>
      <c r="AO20" s="33">
        <v>16.348291254766593</v>
      </c>
      <c r="AP20" s="42"/>
      <c r="AQ20" s="96">
        <v>7323</v>
      </c>
      <c r="AR20" s="31">
        <v>17.491520565614103</v>
      </c>
      <c r="AS20" s="100">
        <v>9272</v>
      </c>
      <c r="AT20" s="33">
        <v>16.7</v>
      </c>
      <c r="AU20" s="42"/>
      <c r="AV20" s="96">
        <v>6125</v>
      </c>
      <c r="AW20" s="31">
        <v>16.555396383490553</v>
      </c>
      <c r="AX20" s="100">
        <v>8134</v>
      </c>
      <c r="AY20" s="33">
        <v>16.152669936652302</v>
      </c>
    </row>
    <row r="21" spans="1:51" s="35" customFormat="1" ht="12.75" x14ac:dyDescent="0.2">
      <c r="A21" s="51" t="str">
        <f>VLOOKUP("&lt;Zeilentitel_7&gt;",Uebersetzungen!$B$3:$E$60,Uebersetzungen!$B$2+1,FALSE)</f>
        <v>Bern</v>
      </c>
      <c r="B21" s="42"/>
      <c r="C21" s="97">
        <v>4070</v>
      </c>
      <c r="D21" s="13">
        <v>8.6619703322195498</v>
      </c>
      <c r="E21" s="101">
        <v>5447</v>
      </c>
      <c r="F21" s="16">
        <v>8.4050859488318981</v>
      </c>
      <c r="G21" s="42"/>
      <c r="H21" s="97">
        <v>3733</v>
      </c>
      <c r="I21" s="13">
        <v>8.67393173315984</v>
      </c>
      <c r="J21" s="101">
        <v>5023</v>
      </c>
      <c r="K21" s="16">
        <v>8.4336540237411644</v>
      </c>
      <c r="L21" s="42"/>
      <c r="M21" s="97">
        <v>3604</v>
      </c>
      <c r="N21" s="13">
        <v>9</v>
      </c>
      <c r="O21" s="101">
        <v>4717</v>
      </c>
      <c r="P21" s="16">
        <v>8.4</v>
      </c>
      <c r="Q21" s="42"/>
      <c r="R21" s="97">
        <v>3895</v>
      </c>
      <c r="S21" s="13">
        <v>9.1419048960240357</v>
      </c>
      <c r="T21" s="101">
        <v>5106</v>
      </c>
      <c r="U21" s="16">
        <v>8.9473776438221737</v>
      </c>
      <c r="V21" s="42"/>
      <c r="W21" s="97">
        <v>3704</v>
      </c>
      <c r="X21" s="13">
        <v>9.3926714847216939</v>
      </c>
      <c r="Y21" s="101">
        <v>4722</v>
      </c>
      <c r="Z21" s="16">
        <v>8.7939511323003572</v>
      </c>
      <c r="AA21" s="42"/>
      <c r="AB21" s="97">
        <v>3593</v>
      </c>
      <c r="AC21" s="13">
        <v>9.0746072637268274</v>
      </c>
      <c r="AD21" s="101">
        <v>4726</v>
      </c>
      <c r="AE21" s="16">
        <v>8.7780233659614773</v>
      </c>
      <c r="AF21" s="42"/>
      <c r="AG21" s="97">
        <v>3638</v>
      </c>
      <c r="AH21" s="13">
        <v>9.312922383780462</v>
      </c>
      <c r="AI21" s="101">
        <v>4751</v>
      </c>
      <c r="AJ21" s="16">
        <v>9.0139829624148593</v>
      </c>
      <c r="AK21" s="42"/>
      <c r="AL21" s="97">
        <v>3773</v>
      </c>
      <c r="AM21" s="13">
        <v>9.2450564798706232</v>
      </c>
      <c r="AN21" s="101">
        <v>4826</v>
      </c>
      <c r="AO21" s="16">
        <v>8.72173928758607</v>
      </c>
      <c r="AP21" s="42"/>
      <c r="AQ21" s="97">
        <v>3891</v>
      </c>
      <c r="AR21" s="13">
        <v>9.2939378015573482</v>
      </c>
      <c r="AS21" s="101">
        <v>4851</v>
      </c>
      <c r="AT21" s="16">
        <v>8.7100944446439463</v>
      </c>
      <c r="AU21" s="42"/>
      <c r="AV21" s="97">
        <v>3179</v>
      </c>
      <c r="AW21" s="13">
        <v>8.5925885882639133</v>
      </c>
      <c r="AX21" s="101">
        <v>4210</v>
      </c>
      <c r="AY21" s="16">
        <v>8.36030740512739</v>
      </c>
    </row>
    <row r="22" spans="1:51" s="35" customFormat="1" ht="12.75" x14ac:dyDescent="0.2">
      <c r="A22" s="51" t="str">
        <f>VLOOKUP("&lt;Zeilentitel_8&gt;",Uebersetzungen!$B$3:$E$60,Uebersetzungen!$B$2+1,FALSE)</f>
        <v>Freiburg</v>
      </c>
      <c r="B22" s="42"/>
      <c r="C22" s="97">
        <v>1677</v>
      </c>
      <c r="D22" s="13">
        <v>3.5690722965926742</v>
      </c>
      <c r="E22" s="101">
        <v>2266</v>
      </c>
      <c r="F22" s="16">
        <v>3.4965898219300682</v>
      </c>
      <c r="G22" s="42"/>
      <c r="H22" s="97">
        <v>1580</v>
      </c>
      <c r="I22" s="13">
        <v>3.6712596138206663</v>
      </c>
      <c r="J22" s="101">
        <v>2045</v>
      </c>
      <c r="K22" s="16">
        <v>3.4335700733726222</v>
      </c>
      <c r="L22" s="42"/>
      <c r="M22" s="97">
        <v>1449</v>
      </c>
      <c r="N22" s="13">
        <v>3.6</v>
      </c>
      <c r="O22" s="101">
        <v>1950</v>
      </c>
      <c r="P22" s="16">
        <v>3.4</v>
      </c>
      <c r="Q22" s="42"/>
      <c r="R22" s="97">
        <v>1470</v>
      </c>
      <c r="S22" s="13">
        <v>3.4502182791156173</v>
      </c>
      <c r="T22" s="101">
        <v>2041</v>
      </c>
      <c r="U22" s="16">
        <v>3.5764978008306025</v>
      </c>
      <c r="V22" s="42"/>
      <c r="W22" s="97">
        <v>1300</v>
      </c>
      <c r="X22" s="13">
        <v>3.2965639660200328</v>
      </c>
      <c r="Y22" s="101">
        <v>1750</v>
      </c>
      <c r="Z22" s="16">
        <v>3.2</v>
      </c>
      <c r="AA22" s="42"/>
      <c r="AB22" s="97">
        <v>1239</v>
      </c>
      <c r="AC22" s="13">
        <v>3.1292620093953629</v>
      </c>
      <c r="AD22" s="101">
        <v>1570</v>
      </c>
      <c r="AE22" s="16">
        <v>2.9161017106558442</v>
      </c>
      <c r="AF22" s="42"/>
      <c r="AG22" s="97">
        <v>1249</v>
      </c>
      <c r="AH22" s="13">
        <v>3.1973172230186364</v>
      </c>
      <c r="AI22" s="101">
        <v>1698</v>
      </c>
      <c r="AJ22" s="16">
        <v>3.2215834708862205</v>
      </c>
      <c r="AK22" s="42"/>
      <c r="AL22" s="97">
        <v>1214</v>
      </c>
      <c r="AM22" s="13">
        <v>2.9746881968096837</v>
      </c>
      <c r="AN22" s="101">
        <v>1585</v>
      </c>
      <c r="AO22" s="16">
        <v>2.8644750871993203</v>
      </c>
      <c r="AP22" s="42"/>
      <c r="AQ22" s="97">
        <v>1240</v>
      </c>
      <c r="AR22" s="13">
        <v>2.9618306023981273</v>
      </c>
      <c r="AS22" s="101">
        <v>1643</v>
      </c>
      <c r="AT22" s="16">
        <v>2.9500484791898587</v>
      </c>
      <c r="AU22" s="42"/>
      <c r="AV22" s="97">
        <v>1051</v>
      </c>
      <c r="AW22" s="13">
        <v>2.8407708733140522</v>
      </c>
      <c r="AX22" s="101">
        <v>1432</v>
      </c>
      <c r="AY22" s="16">
        <v>2.8436960104851359</v>
      </c>
    </row>
    <row r="23" spans="1:51" s="35" customFormat="1" ht="12.75" x14ac:dyDescent="0.2">
      <c r="A23" s="51" t="str">
        <f>VLOOKUP("&lt;Zeilentitel_9&gt;",Uebersetzungen!$B$3:$E$60,Uebersetzungen!$B$2+1,FALSE)</f>
        <v>Solothurn</v>
      </c>
      <c r="B23" s="42"/>
      <c r="C23" s="97">
        <v>1061</v>
      </c>
      <c r="D23" s="13">
        <v>2.2000000000000002</v>
      </c>
      <c r="E23" s="101">
        <v>1357</v>
      </c>
      <c r="F23" s="16">
        <v>2.0939419189581212</v>
      </c>
      <c r="G23" s="42"/>
      <c r="H23" s="97">
        <v>1099</v>
      </c>
      <c r="I23" s="13">
        <v>2.5</v>
      </c>
      <c r="J23" s="101">
        <v>1444</v>
      </c>
      <c r="K23" s="16">
        <v>2.424486643496365</v>
      </c>
      <c r="L23" s="42"/>
      <c r="M23" s="97">
        <v>947</v>
      </c>
      <c r="N23" s="13">
        <v>2.4</v>
      </c>
      <c r="O23" s="101">
        <v>1352</v>
      </c>
      <c r="P23" s="16">
        <v>2.4</v>
      </c>
      <c r="Q23" s="42"/>
      <c r="R23" s="97">
        <v>1037</v>
      </c>
      <c r="S23" s="13">
        <v>2.4339294934985682</v>
      </c>
      <c r="T23" s="101">
        <v>1268</v>
      </c>
      <c r="U23" s="16">
        <v>2.2219496381446371</v>
      </c>
      <c r="V23" s="42"/>
      <c r="W23" s="97">
        <v>879</v>
      </c>
      <c r="X23" s="13">
        <v>2.2289844047166221</v>
      </c>
      <c r="Y23" s="101">
        <v>1165</v>
      </c>
      <c r="Z23" s="16">
        <v>2.1696215733015491</v>
      </c>
      <c r="AA23" s="42"/>
      <c r="AB23" s="97">
        <v>959</v>
      </c>
      <c r="AC23" s="13">
        <v>2.4220841541647724</v>
      </c>
      <c r="AD23" s="101">
        <v>1272</v>
      </c>
      <c r="AE23" s="16">
        <v>2.3625996025186202</v>
      </c>
      <c r="AF23" s="42"/>
      <c r="AG23" s="97">
        <v>938</v>
      </c>
      <c r="AH23" s="13">
        <v>2.4011877943886955</v>
      </c>
      <c r="AI23" s="101">
        <v>1197</v>
      </c>
      <c r="AJ23" s="16">
        <v>2.271045591667141</v>
      </c>
      <c r="AK23" s="42"/>
      <c r="AL23" s="97">
        <v>924</v>
      </c>
      <c r="AM23" s="13">
        <v>2.2640954644581117</v>
      </c>
      <c r="AN23" s="101">
        <v>1224</v>
      </c>
      <c r="AO23" s="16">
        <v>2.2120615184428822</v>
      </c>
      <c r="AP23" s="42"/>
      <c r="AQ23" s="97">
        <v>1089</v>
      </c>
      <c r="AR23" s="13">
        <v>2.601156069364162</v>
      </c>
      <c r="AS23" s="101">
        <v>1328</v>
      </c>
      <c r="AT23" s="16">
        <v>2.3844579308363558</v>
      </c>
      <c r="AU23" s="42"/>
      <c r="AV23" s="97">
        <v>836</v>
      </c>
      <c r="AW23" s="13">
        <v>2.2596426737303021</v>
      </c>
      <c r="AX23" s="101">
        <v>1167</v>
      </c>
      <c r="AY23" s="16">
        <v>2.3174533828464763</v>
      </c>
    </row>
    <row r="24" spans="1:51" s="35" customFormat="1" ht="12.75" x14ac:dyDescent="0.2">
      <c r="A24" s="51" t="str">
        <f>VLOOKUP("&lt;Zeilentitel_10&gt;",Uebersetzungen!$B$3:$E$60,Uebersetzungen!$B$2+1,FALSE)</f>
        <v>Neuenburg</v>
      </c>
      <c r="B24" s="42"/>
      <c r="C24" s="97">
        <v>935</v>
      </c>
      <c r="D24" s="13">
        <v>1.9899121033477345</v>
      </c>
      <c r="E24" s="101">
        <v>1235</v>
      </c>
      <c r="F24" s="16">
        <v>1.9056877449618863</v>
      </c>
      <c r="G24" s="42"/>
      <c r="H24" s="97">
        <v>983</v>
      </c>
      <c r="I24" s="13">
        <v>2.2840811394846292</v>
      </c>
      <c r="J24" s="101">
        <v>1214</v>
      </c>
      <c r="K24" s="16">
        <v>2.1</v>
      </c>
      <c r="L24" s="42"/>
      <c r="M24" s="97">
        <v>849</v>
      </c>
      <c r="N24" s="13">
        <v>2.1</v>
      </c>
      <c r="O24" s="101">
        <v>1071</v>
      </c>
      <c r="P24" s="16">
        <v>1.9</v>
      </c>
      <c r="Q24" s="42"/>
      <c r="R24" s="97">
        <v>935</v>
      </c>
      <c r="S24" s="13">
        <v>2.1945265924987094</v>
      </c>
      <c r="T24" s="101">
        <v>1118</v>
      </c>
      <c r="U24" s="16">
        <v>1.9591007061874639</v>
      </c>
      <c r="V24" s="42"/>
      <c r="W24" s="97">
        <v>868</v>
      </c>
      <c r="X24" s="13">
        <v>2.2010904019272219</v>
      </c>
      <c r="Y24" s="101">
        <v>1053</v>
      </c>
      <c r="Z24" s="16">
        <v>1.9</v>
      </c>
      <c r="AA24" s="42"/>
      <c r="AB24" s="97">
        <v>913</v>
      </c>
      <c r="AC24" s="13">
        <v>2.3059049350911751</v>
      </c>
      <c r="AD24" s="101">
        <v>1075</v>
      </c>
      <c r="AE24" s="16">
        <v>1.9966938464681738</v>
      </c>
      <c r="AF24" s="42"/>
      <c r="AG24" s="97">
        <v>884</v>
      </c>
      <c r="AH24" s="13">
        <v>2.2629531026008602</v>
      </c>
      <c r="AI24" s="101">
        <v>1069</v>
      </c>
      <c r="AJ24" s="16">
        <v>2.0281935985732447</v>
      </c>
      <c r="AK24" s="42"/>
      <c r="AL24" s="97">
        <v>854</v>
      </c>
      <c r="AM24" s="13">
        <v>2.0925730807870426</v>
      </c>
      <c r="AN24" s="101">
        <v>1015</v>
      </c>
      <c r="AO24" s="16">
        <v>1.834348399689155</v>
      </c>
      <c r="AP24" s="42"/>
      <c r="AQ24" s="97">
        <v>809</v>
      </c>
      <c r="AR24" s="13">
        <v>1.9323556107581332</v>
      </c>
      <c r="AS24" s="101">
        <v>1078</v>
      </c>
      <c r="AT24" s="16">
        <v>1.9355765432542107</v>
      </c>
      <c r="AU24" s="42"/>
      <c r="AV24" s="97">
        <v>808</v>
      </c>
      <c r="AW24" s="13">
        <v>2.1839608616914883</v>
      </c>
      <c r="AX24" s="101">
        <v>1000</v>
      </c>
      <c r="AY24" s="16">
        <v>1.9858212363723018</v>
      </c>
    </row>
    <row r="25" spans="1:51" s="35" customFormat="1" ht="12.75" x14ac:dyDescent="0.2">
      <c r="A25" s="51" t="str">
        <f>VLOOKUP("&lt;Zeilentitel_11&gt;",Uebersetzungen!$B$3:$E$60,Uebersetzungen!$B$2+1,FALSE)</f>
        <v>Jura</v>
      </c>
      <c r="B25" s="42"/>
      <c r="C25" s="97">
        <v>339</v>
      </c>
      <c r="D25" s="13">
        <v>0.72147615297848344</v>
      </c>
      <c r="E25" s="101">
        <v>468</v>
      </c>
      <c r="F25" s="16">
        <v>0.7221553559855568</v>
      </c>
      <c r="G25" s="42"/>
      <c r="H25" s="97">
        <v>302</v>
      </c>
      <c r="I25" s="13">
        <v>0.70172177428724125</v>
      </c>
      <c r="J25" s="101">
        <v>388</v>
      </c>
      <c r="K25" s="16">
        <v>0.65145485988683494</v>
      </c>
      <c r="L25" s="42"/>
      <c r="M25" s="97">
        <v>250</v>
      </c>
      <c r="N25" s="13">
        <v>0.6</v>
      </c>
      <c r="O25" s="101">
        <v>318</v>
      </c>
      <c r="P25" s="16">
        <v>0.6</v>
      </c>
      <c r="Q25" s="42"/>
      <c r="R25" s="97">
        <v>301</v>
      </c>
      <c r="S25" s="13">
        <v>0.70647326667605503</v>
      </c>
      <c r="T25" s="101">
        <v>387</v>
      </c>
      <c r="U25" s="16">
        <v>0.67815024444950678</v>
      </c>
      <c r="V25" s="42"/>
      <c r="W25" s="97">
        <v>271</v>
      </c>
      <c r="X25" s="13">
        <v>0.68720679599340684</v>
      </c>
      <c r="Y25" s="101">
        <v>362</v>
      </c>
      <c r="Z25" s="16">
        <v>0.67416567342073896</v>
      </c>
      <c r="AA25" s="42"/>
      <c r="AB25" s="97">
        <v>281</v>
      </c>
      <c r="AC25" s="13">
        <v>0.70970349042784264</v>
      </c>
      <c r="AD25" s="101">
        <v>375</v>
      </c>
      <c r="AE25" s="16">
        <v>0.69652110923308386</v>
      </c>
      <c r="AF25" s="42"/>
      <c r="AG25" s="97">
        <v>271</v>
      </c>
      <c r="AH25" s="13">
        <v>0.69373336063895141</v>
      </c>
      <c r="AI25" s="101">
        <v>339</v>
      </c>
      <c r="AJ25" s="16">
        <v>0.7</v>
      </c>
      <c r="AK25" s="42"/>
      <c r="AL25" s="97">
        <v>311</v>
      </c>
      <c r="AM25" s="13">
        <v>0.7</v>
      </c>
      <c r="AN25" s="101">
        <v>396</v>
      </c>
      <c r="AO25" s="16">
        <v>0.71566696184916778</v>
      </c>
      <c r="AP25" s="42"/>
      <c r="AQ25" s="97">
        <v>294</v>
      </c>
      <c r="AR25" s="13">
        <v>0.70224048153633023</v>
      </c>
      <c r="AS25" s="101">
        <v>372</v>
      </c>
      <c r="AT25" s="16">
        <v>0.66793550472223218</v>
      </c>
      <c r="AU25" s="42"/>
      <c r="AV25" s="97">
        <v>251</v>
      </c>
      <c r="AW25" s="13">
        <v>0.67843338649079654</v>
      </c>
      <c r="AX25" s="101">
        <v>325</v>
      </c>
      <c r="AY25" s="16">
        <v>0.7</v>
      </c>
    </row>
    <row r="26" spans="1:51" s="35" customFormat="1" ht="12.75" x14ac:dyDescent="0.2">
      <c r="A26" s="50" t="str">
        <f>VLOOKUP("&lt;Zeilentitel_12&gt;",Uebersetzungen!$B$3:$E$60,Uebersetzungen!$B$2+1,FALSE)</f>
        <v>Nordwestschweiz</v>
      </c>
      <c r="B26" s="42"/>
      <c r="C26" s="96">
        <v>5476</v>
      </c>
      <c r="D26" s="31">
        <v>11.654287356077212</v>
      </c>
      <c r="E26" s="100">
        <v>7329</v>
      </c>
      <c r="F26" s="33">
        <v>11.309138042773817</v>
      </c>
      <c r="G26" s="42"/>
      <c r="H26" s="96">
        <v>4549</v>
      </c>
      <c r="I26" s="31">
        <v>10.569974672955828</v>
      </c>
      <c r="J26" s="100">
        <v>6548</v>
      </c>
      <c r="K26" s="33">
        <v>10.99414026427576</v>
      </c>
      <c r="L26" s="42"/>
      <c r="M26" s="96">
        <v>4278</v>
      </c>
      <c r="N26" s="31">
        <v>10.6</v>
      </c>
      <c r="O26" s="100">
        <v>5994</v>
      </c>
      <c r="P26" s="33">
        <v>10.6</v>
      </c>
      <c r="Q26" s="42"/>
      <c r="R26" s="96">
        <v>4453</v>
      </c>
      <c r="S26" s="31">
        <v>10.451579589729146</v>
      </c>
      <c r="T26" s="100">
        <v>5900</v>
      </c>
      <c r="U26" s="33">
        <v>10.338724656982144</v>
      </c>
      <c r="V26" s="42"/>
      <c r="W26" s="96">
        <v>4214</v>
      </c>
      <c r="X26" s="31">
        <v>10.685938886775707</v>
      </c>
      <c r="Y26" s="100">
        <v>5660</v>
      </c>
      <c r="Z26" s="33">
        <v>10.540822407628129</v>
      </c>
      <c r="AA26" s="42"/>
      <c r="AB26" s="96">
        <v>4445</v>
      </c>
      <c r="AC26" s="31">
        <v>11.226448451785624</v>
      </c>
      <c r="AD26" s="100">
        <v>6003</v>
      </c>
      <c r="AE26" s="33">
        <v>11.149909916603205</v>
      </c>
      <c r="AF26" s="42"/>
      <c r="AG26" s="96">
        <v>4532</v>
      </c>
      <c r="AH26" s="31">
        <v>11.601474503379071</v>
      </c>
      <c r="AI26" s="100">
        <v>6002</v>
      </c>
      <c r="AJ26" s="33">
        <v>11.387481738668487</v>
      </c>
      <c r="AK26" s="42"/>
      <c r="AL26" s="96">
        <v>4657</v>
      </c>
      <c r="AM26" s="31">
        <v>11.411139153659553</v>
      </c>
      <c r="AN26" s="100">
        <v>6131</v>
      </c>
      <c r="AO26" s="33">
        <v>11.080187230043554</v>
      </c>
      <c r="AP26" s="42"/>
      <c r="AQ26" s="96">
        <v>5309</v>
      </c>
      <c r="AR26" s="31">
        <v>12.680934409783596</v>
      </c>
      <c r="AS26" s="100">
        <v>6856</v>
      </c>
      <c r="AT26" s="33">
        <v>12.310123173052752</v>
      </c>
      <c r="AU26" s="42"/>
      <c r="AV26" s="96">
        <v>4553</v>
      </c>
      <c r="AW26" s="31">
        <v>12.306403221882857</v>
      </c>
      <c r="AX26" s="100">
        <v>5956</v>
      </c>
      <c r="AY26" s="33">
        <v>11.827551283833429</v>
      </c>
    </row>
    <row r="27" spans="1:51" s="35" customFormat="1" ht="12.75" x14ac:dyDescent="0.2">
      <c r="A27" s="51" t="str">
        <f>VLOOKUP("&lt;Zeilentitel_13&gt;",Uebersetzungen!$B$3:$E$60,Uebersetzungen!$B$2+1,FALSE)</f>
        <v>Basel-Stadt</v>
      </c>
      <c r="B27" s="42"/>
      <c r="C27" s="97">
        <v>1407</v>
      </c>
      <c r="D27" s="13">
        <v>2.9944452720965375</v>
      </c>
      <c r="E27" s="101">
        <v>1964</v>
      </c>
      <c r="F27" s="16">
        <v>3.0305835879393883</v>
      </c>
      <c r="G27" s="42"/>
      <c r="H27" s="97">
        <v>1166</v>
      </c>
      <c r="I27" s="13">
        <v>2.7092966517182888</v>
      </c>
      <c r="J27" s="101">
        <v>1725</v>
      </c>
      <c r="K27" s="16">
        <v>2.8962877147030675</v>
      </c>
      <c r="L27" s="42"/>
      <c r="M27" s="97">
        <v>1124</v>
      </c>
      <c r="N27" s="13">
        <v>2.8</v>
      </c>
      <c r="O27" s="101">
        <v>1556</v>
      </c>
      <c r="P27" s="16">
        <v>2.8</v>
      </c>
      <c r="Q27" s="42"/>
      <c r="R27" s="97">
        <v>1113</v>
      </c>
      <c r="S27" s="13">
        <v>2.6123081256161105</v>
      </c>
      <c r="T27" s="101">
        <v>1487</v>
      </c>
      <c r="U27" s="16">
        <v>2.6057090788021098</v>
      </c>
      <c r="V27" s="42"/>
      <c r="W27" s="97">
        <v>1015</v>
      </c>
      <c r="X27" s="13">
        <v>2.5738557119310257</v>
      </c>
      <c r="Y27" s="101">
        <v>1346</v>
      </c>
      <c r="Z27" s="16">
        <v>2.5067044100119191</v>
      </c>
      <c r="AA27" s="42"/>
      <c r="AB27" s="97">
        <v>1069</v>
      </c>
      <c r="AC27" s="13">
        <v>2.6999040258625042</v>
      </c>
      <c r="AD27" s="101">
        <v>1462</v>
      </c>
      <c r="AE27" s="16">
        <v>2.7155036311967162</v>
      </c>
      <c r="AF27" s="42"/>
      <c r="AG27" s="97">
        <v>1014</v>
      </c>
      <c r="AH27" s="13">
        <v>2.595740323571575</v>
      </c>
      <c r="AI27" s="101">
        <v>1438</v>
      </c>
      <c r="AJ27" s="16">
        <v>2.7282903599142427</v>
      </c>
      <c r="AK27" s="42"/>
      <c r="AL27" s="97">
        <v>1153</v>
      </c>
      <c r="AM27" s="13">
        <v>2.8252186910391806</v>
      </c>
      <c r="AN27" s="101">
        <v>1608</v>
      </c>
      <c r="AO27" s="16">
        <v>2.9060416026602569</v>
      </c>
      <c r="AP27" s="42"/>
      <c r="AQ27" s="97">
        <v>1292</v>
      </c>
      <c r="AR27" s="13">
        <v>3.0860364018535327</v>
      </c>
      <c r="AS27" s="101">
        <v>1708</v>
      </c>
      <c r="AT27" s="16">
        <v>3.0667576399612164</v>
      </c>
      <c r="AU27" s="42"/>
      <c r="AV27" s="97">
        <v>1016</v>
      </c>
      <c r="AW27" s="13">
        <v>2.8</v>
      </c>
      <c r="AX27" s="101">
        <v>1433</v>
      </c>
      <c r="AY27" s="16">
        <v>2.8456818317215085</v>
      </c>
    </row>
    <row r="28" spans="1:51" s="35" customFormat="1" ht="12.75" x14ac:dyDescent="0.2">
      <c r="A28" s="51" t="str">
        <f>VLOOKUP("&lt;Zeilentitel_14&gt;",Uebersetzungen!$B$3:$E$60,Uebersetzungen!$B$2+1,FALSE)</f>
        <v>Basel-Landschaft</v>
      </c>
      <c r="B28" s="42"/>
      <c r="C28" s="97">
        <v>1204</v>
      </c>
      <c r="D28" s="13">
        <v>2.5624108796049971</v>
      </c>
      <c r="E28" s="101">
        <v>1621</v>
      </c>
      <c r="F28" s="16">
        <v>2.5013116069499737</v>
      </c>
      <c r="G28" s="42"/>
      <c r="H28" s="97">
        <v>1019</v>
      </c>
      <c r="I28" s="13">
        <v>2.3677300927109233</v>
      </c>
      <c r="J28" s="101">
        <v>1439</v>
      </c>
      <c r="K28" s="16">
        <v>2.4160916066421532</v>
      </c>
      <c r="L28" s="42"/>
      <c r="M28" s="97">
        <v>993</v>
      </c>
      <c r="N28" s="13">
        <v>2.4</v>
      </c>
      <c r="O28" s="101">
        <v>1369</v>
      </c>
      <c r="P28" s="16">
        <v>2.4</v>
      </c>
      <c r="Q28" s="42"/>
      <c r="R28" s="97">
        <v>1035</v>
      </c>
      <c r="S28" s="13">
        <v>2.5</v>
      </c>
      <c r="T28" s="101">
        <v>1325</v>
      </c>
      <c r="U28" s="16">
        <v>2.3218322322883629</v>
      </c>
      <c r="V28" s="42"/>
      <c r="W28" s="97">
        <v>1023</v>
      </c>
      <c r="X28" s="13">
        <v>2.5941422594142258</v>
      </c>
      <c r="Y28" s="101">
        <v>1338</v>
      </c>
      <c r="Z28" s="16">
        <v>2.4918057210965436</v>
      </c>
      <c r="AA28" s="42"/>
      <c r="AB28" s="97">
        <v>1018</v>
      </c>
      <c r="AC28" s="13">
        <v>2.5710966308026468</v>
      </c>
      <c r="AD28" s="101">
        <v>1429</v>
      </c>
      <c r="AE28" s="16">
        <v>2.6</v>
      </c>
      <c r="AF28" s="42"/>
      <c r="AG28" s="97">
        <v>1036</v>
      </c>
      <c r="AH28" s="13">
        <v>2.6</v>
      </c>
      <c r="AI28" s="101">
        <v>1289</v>
      </c>
      <c r="AJ28" s="16">
        <v>2.5</v>
      </c>
      <c r="AK28" s="42"/>
      <c r="AL28" s="97">
        <v>1069</v>
      </c>
      <c r="AM28" s="13">
        <v>2.6193918306338979</v>
      </c>
      <c r="AN28" s="101">
        <v>1407</v>
      </c>
      <c r="AO28" s="16">
        <v>2.6</v>
      </c>
      <c r="AP28" s="42"/>
      <c r="AQ28" s="97">
        <v>1323</v>
      </c>
      <c r="AR28" s="13">
        <v>3.1600821669134858</v>
      </c>
      <c r="AS28" s="101">
        <v>1700</v>
      </c>
      <c r="AT28" s="16">
        <v>3</v>
      </c>
      <c r="AU28" s="42"/>
      <c r="AV28" s="97">
        <v>1012</v>
      </c>
      <c r="AW28" s="13">
        <v>2.7353569208314186</v>
      </c>
      <c r="AX28" s="101">
        <v>1308</v>
      </c>
      <c r="AY28" s="16">
        <v>2.5974541771749706</v>
      </c>
    </row>
    <row r="29" spans="1:51" s="35" customFormat="1" ht="12.75" x14ac:dyDescent="0.2">
      <c r="A29" s="51" t="str">
        <f>VLOOKUP("&lt;Zeilentitel_15&gt;",Uebersetzungen!$B$3:$E$60,Uebersetzungen!$B$2+1,FALSE)</f>
        <v>Aargau</v>
      </c>
      <c r="B29" s="42"/>
      <c r="C29" s="97">
        <v>2865</v>
      </c>
      <c r="D29" s="13">
        <v>6.0974312043756784</v>
      </c>
      <c r="E29" s="101">
        <v>3744</v>
      </c>
      <c r="F29" s="16">
        <v>5.7772428478844544</v>
      </c>
      <c r="G29" s="42"/>
      <c r="H29" s="97">
        <v>2364</v>
      </c>
      <c r="I29" s="13">
        <v>5.4929479285266165</v>
      </c>
      <c r="J29" s="101">
        <v>3384</v>
      </c>
      <c r="K29" s="16">
        <v>5.6817609429305396</v>
      </c>
      <c r="L29" s="42"/>
      <c r="M29" s="97">
        <v>2161</v>
      </c>
      <c r="N29" s="13">
        <v>5.4</v>
      </c>
      <c r="O29" s="101">
        <v>3069</v>
      </c>
      <c r="P29" s="16">
        <v>5.4</v>
      </c>
      <c r="Q29" s="42"/>
      <c r="R29" s="97">
        <v>2305</v>
      </c>
      <c r="S29" s="13">
        <v>5.4100361451438772</v>
      </c>
      <c r="T29" s="101">
        <v>3088</v>
      </c>
      <c r="U29" s="16">
        <v>5.4111833458916712</v>
      </c>
      <c r="V29" s="42"/>
      <c r="W29" s="97">
        <v>2176</v>
      </c>
      <c r="X29" s="13">
        <v>5.5179409154304553</v>
      </c>
      <c r="Y29" s="101">
        <v>2976</v>
      </c>
      <c r="Z29" s="16">
        <v>5.5423122765196657</v>
      </c>
      <c r="AA29" s="42"/>
      <c r="AB29" s="97">
        <v>2358</v>
      </c>
      <c r="AC29" s="13">
        <v>5.9</v>
      </c>
      <c r="AD29" s="101">
        <v>3112</v>
      </c>
      <c r="AE29" s="16">
        <v>5.7801965118222851</v>
      </c>
      <c r="AF29" s="42"/>
      <c r="AG29" s="97">
        <v>2482</v>
      </c>
      <c r="AH29" s="13">
        <v>6.3536760188408756</v>
      </c>
      <c r="AI29" s="101">
        <v>3275</v>
      </c>
      <c r="AJ29" s="16">
        <v>6.2135959170508661</v>
      </c>
      <c r="AK29" s="42"/>
      <c r="AL29" s="97">
        <v>2435</v>
      </c>
      <c r="AM29" s="13">
        <v>5.9665286319864741</v>
      </c>
      <c r="AN29" s="101">
        <v>3116</v>
      </c>
      <c r="AO29" s="16">
        <v>5.6313592250555722</v>
      </c>
      <c r="AP29" s="42"/>
      <c r="AQ29" s="97">
        <v>2694</v>
      </c>
      <c r="AR29" s="13">
        <v>6.4348158410165768</v>
      </c>
      <c r="AS29" s="101">
        <v>3448</v>
      </c>
      <c r="AT29" s="16">
        <v>6.1909720975329474</v>
      </c>
      <c r="AU29" s="42"/>
      <c r="AV29" s="97">
        <v>2525</v>
      </c>
      <c r="AW29" s="13">
        <v>6.8248776927859005</v>
      </c>
      <c r="AX29" s="101">
        <v>3215</v>
      </c>
      <c r="AY29" s="16">
        <v>6.3844152749369503</v>
      </c>
    </row>
    <row r="30" spans="1:51" s="35" customFormat="1" ht="12.75" x14ac:dyDescent="0.2">
      <c r="A30" s="51" t="str">
        <f>VLOOKUP("&lt;Zeilentitel_16&gt;",Uebersetzungen!$B$3:$E$60,Uebersetzungen!$B$2+1,FALSE)</f>
        <v>Zürich</v>
      </c>
      <c r="B30" s="42"/>
      <c r="C30" s="97">
        <v>8350</v>
      </c>
      <c r="D30" s="13">
        <v>17.770872794602763</v>
      </c>
      <c r="E30" s="101">
        <v>11796</v>
      </c>
      <c r="F30" s="16">
        <v>18.202018331635962</v>
      </c>
      <c r="G30" s="42"/>
      <c r="H30" s="97">
        <v>7716</v>
      </c>
      <c r="I30" s="13">
        <v>17.928758974835606</v>
      </c>
      <c r="J30" s="101">
        <v>11279</v>
      </c>
      <c r="K30" s="16">
        <v>18.937524135730957</v>
      </c>
      <c r="L30" s="42"/>
      <c r="M30" s="97">
        <v>7391</v>
      </c>
      <c r="N30" s="13">
        <v>18.399999999999999</v>
      </c>
      <c r="O30" s="101">
        <v>10799</v>
      </c>
      <c r="P30" s="16">
        <v>19.2</v>
      </c>
      <c r="Q30" s="42"/>
      <c r="R30" s="97">
        <v>8150</v>
      </c>
      <c r="S30" s="13">
        <v>19.128761207341689</v>
      </c>
      <c r="T30" s="101">
        <v>11078</v>
      </c>
      <c r="U30" s="16">
        <v>19.41226978814376</v>
      </c>
      <c r="V30" s="42"/>
      <c r="W30" s="97">
        <v>7424</v>
      </c>
      <c r="X30" s="13">
        <v>18.825916064409789</v>
      </c>
      <c r="Y30" s="101">
        <v>10187</v>
      </c>
      <c r="Z30" s="16">
        <v>18.97161799761621</v>
      </c>
      <c r="AA30" s="42"/>
      <c r="AB30" s="97">
        <v>7255</v>
      </c>
      <c r="AC30" s="13">
        <v>18.323483356064049</v>
      </c>
      <c r="AD30" s="101">
        <v>10154</v>
      </c>
      <c r="AE30" s="16">
        <v>18.859934248407288</v>
      </c>
      <c r="AF30" s="42"/>
      <c r="AG30" s="97">
        <v>7275</v>
      </c>
      <c r="AH30" s="13">
        <v>18.623284865861152</v>
      </c>
      <c r="AI30" s="101">
        <v>10016</v>
      </c>
      <c r="AJ30" s="16">
        <v>19.003168459597397</v>
      </c>
      <c r="AK30" s="42"/>
      <c r="AL30" s="97">
        <v>7269</v>
      </c>
      <c r="AM30" s="13">
        <v>17.811374384357158</v>
      </c>
      <c r="AN30" s="101">
        <v>10116</v>
      </c>
      <c r="AO30" s="16">
        <v>18.282037843601469</v>
      </c>
      <c r="AP30" s="42"/>
      <c r="AQ30" s="97">
        <v>8005</v>
      </c>
      <c r="AR30" s="13">
        <v>19.12052739693307</v>
      </c>
      <c r="AS30" s="101">
        <v>10551</v>
      </c>
      <c r="AT30" s="16">
        <v>18.944590081516861</v>
      </c>
      <c r="AU30" s="42"/>
      <c r="AV30" s="97">
        <v>7527</v>
      </c>
      <c r="AW30" s="13">
        <v>20.344892829148307</v>
      </c>
      <c r="AX30" s="101">
        <v>10149</v>
      </c>
      <c r="AY30" s="16">
        <v>20.100000000000001</v>
      </c>
    </row>
    <row r="31" spans="1:51" s="35" customFormat="1" ht="12.75" x14ac:dyDescent="0.2">
      <c r="A31" s="50" t="str">
        <f>VLOOKUP("&lt;Zeilentitel_17&gt;",Uebersetzungen!$B$3:$E$60,Uebersetzungen!$B$2+1,FALSE)</f>
        <v>Ostschweiz</v>
      </c>
      <c r="B31" s="42"/>
      <c r="C31" s="96">
        <v>5676</v>
      </c>
      <c r="D31" s="31">
        <v>12.079937003852129</v>
      </c>
      <c r="E31" s="100">
        <v>7570</v>
      </c>
      <c r="F31" s="33">
        <v>11.681017189766379</v>
      </c>
      <c r="G31" s="42"/>
      <c r="H31" s="96">
        <v>5334</v>
      </c>
      <c r="I31" s="31">
        <v>12.393986569695842</v>
      </c>
      <c r="J31" s="100">
        <v>7213</v>
      </c>
      <c r="K31" s="33">
        <v>12.110680165885929</v>
      </c>
      <c r="L31" s="42"/>
      <c r="M31" s="96">
        <v>4920</v>
      </c>
      <c r="N31" s="31">
        <v>12.2</v>
      </c>
      <c r="O31" s="100">
        <v>6623</v>
      </c>
      <c r="P31" s="33">
        <v>11.7</v>
      </c>
      <c r="Q31" s="42"/>
      <c r="R31" s="96">
        <v>5176</v>
      </c>
      <c r="S31" s="31">
        <v>12.1485236821105</v>
      </c>
      <c r="T31" s="100">
        <v>6705</v>
      </c>
      <c r="U31" s="33">
        <v>11.8</v>
      </c>
      <c r="V31" s="42"/>
      <c r="W31" s="96">
        <v>4780</v>
      </c>
      <c r="X31" s="31">
        <v>12.121212121212121</v>
      </c>
      <c r="Y31" s="100">
        <v>6371</v>
      </c>
      <c r="Z31" s="33">
        <v>11.864943384982121</v>
      </c>
      <c r="AA31" s="42"/>
      <c r="AB31" s="96">
        <v>4860</v>
      </c>
      <c r="AC31" s="31">
        <v>12.274587058645249</v>
      </c>
      <c r="AD31" s="100">
        <v>6505</v>
      </c>
      <c r="AE31" s="33">
        <v>12.082319508163227</v>
      </c>
      <c r="AF31" s="42"/>
      <c r="AG31" s="96">
        <v>4877</v>
      </c>
      <c r="AH31" s="31">
        <v>12.484640589801351</v>
      </c>
      <c r="AI31" s="100">
        <v>6476</v>
      </c>
      <c r="AJ31" s="33">
        <v>12.286793025594324</v>
      </c>
      <c r="AK31" s="42"/>
      <c r="AL31" s="96">
        <v>4750</v>
      </c>
      <c r="AM31" s="31">
        <v>11.7</v>
      </c>
      <c r="AN31" s="100">
        <v>6363</v>
      </c>
      <c r="AO31" s="33">
        <v>11.499466864258219</v>
      </c>
      <c r="AP31" s="42"/>
      <c r="AQ31" s="96">
        <v>5353</v>
      </c>
      <c r="AR31" s="31">
        <v>12.7860316247074</v>
      </c>
      <c r="AS31" s="100">
        <v>6894</v>
      </c>
      <c r="AT31" s="33">
        <v>12.378353143965239</v>
      </c>
      <c r="AU31" s="42"/>
      <c r="AV31" s="96">
        <v>4465</v>
      </c>
      <c r="AW31" s="31">
        <v>12.068546098332297</v>
      </c>
      <c r="AX31" s="100">
        <v>5894</v>
      </c>
      <c r="AY31" s="33">
        <v>11.704430367178347</v>
      </c>
    </row>
    <row r="32" spans="1:51" s="35" customFormat="1" ht="12.75" x14ac:dyDescent="0.2">
      <c r="A32" s="51" t="str">
        <f>VLOOKUP("&lt;Zeilentitel_18&gt;",Uebersetzungen!$B$3:$E$60,Uebersetzungen!$B$2+1,FALSE)</f>
        <v>Glarus</v>
      </c>
      <c r="B32" s="42"/>
      <c r="C32" s="97">
        <v>202</v>
      </c>
      <c r="D32" s="13">
        <v>0.42990614425266566</v>
      </c>
      <c r="E32" s="101">
        <v>263</v>
      </c>
      <c r="F32" s="16">
        <v>0.40582662099188344</v>
      </c>
      <c r="G32" s="42"/>
      <c r="H32" s="97">
        <v>214</v>
      </c>
      <c r="I32" s="13">
        <v>0.49724655528963446</v>
      </c>
      <c r="J32" s="101">
        <v>290</v>
      </c>
      <c r="K32" s="16">
        <v>0.48691213754428381</v>
      </c>
      <c r="L32" s="42"/>
      <c r="M32" s="97">
        <v>158</v>
      </c>
      <c r="N32" s="13">
        <v>0.4</v>
      </c>
      <c r="O32" s="101">
        <v>214</v>
      </c>
      <c r="P32" s="16">
        <v>0.4</v>
      </c>
      <c r="Q32" s="42"/>
      <c r="R32" s="97">
        <v>165</v>
      </c>
      <c r="S32" s="13">
        <v>0.38726939867624277</v>
      </c>
      <c r="T32" s="101">
        <v>193</v>
      </c>
      <c r="U32" s="16">
        <v>0.4</v>
      </c>
      <c r="V32" s="42"/>
      <c r="W32" s="97">
        <v>143</v>
      </c>
      <c r="X32" s="13">
        <v>0.36262203626220363</v>
      </c>
      <c r="Y32" s="101">
        <v>177</v>
      </c>
      <c r="Z32" s="16">
        <v>0.32963349225268179</v>
      </c>
      <c r="AA32" s="42"/>
      <c r="AB32" s="97">
        <v>144</v>
      </c>
      <c r="AC32" s="13">
        <v>0.36369146840430366</v>
      </c>
      <c r="AD32" s="101">
        <v>205</v>
      </c>
      <c r="AE32" s="16">
        <v>0.38076487304741913</v>
      </c>
      <c r="AF32" s="42"/>
      <c r="AG32" s="97">
        <v>134</v>
      </c>
      <c r="AH32" s="13">
        <v>0.4</v>
      </c>
      <c r="AI32" s="101">
        <v>190</v>
      </c>
      <c r="AJ32" s="16">
        <v>0.36048342724875254</v>
      </c>
      <c r="AK32" s="42"/>
      <c r="AL32" s="97">
        <v>130</v>
      </c>
      <c r="AM32" s="13">
        <v>0.31854156967484254</v>
      </c>
      <c r="AN32" s="101">
        <v>178</v>
      </c>
      <c r="AO32" s="16">
        <v>0.32168868487159558</v>
      </c>
      <c r="AP32" s="42"/>
      <c r="AQ32" s="97">
        <v>160</v>
      </c>
      <c r="AR32" s="13">
        <v>0.38217169063201645</v>
      </c>
      <c r="AS32" s="101">
        <v>179</v>
      </c>
      <c r="AT32" s="16">
        <v>0.32139907350881602</v>
      </c>
      <c r="AU32" s="42"/>
      <c r="AV32" s="97">
        <v>107</v>
      </c>
      <c r="AW32" s="13">
        <v>0.2892126388626105</v>
      </c>
      <c r="AX32" s="101">
        <v>160</v>
      </c>
      <c r="AY32" s="16">
        <v>0.31773139781956827</v>
      </c>
    </row>
    <row r="33" spans="1:51" s="35" customFormat="1" ht="12.75" x14ac:dyDescent="0.2">
      <c r="A33" s="51" t="str">
        <f>VLOOKUP("&lt;Zeilentitel_19&gt;",Uebersetzungen!$B$3:$E$60,Uebersetzungen!$B$2+1,FALSE)</f>
        <v>Schaffhausen</v>
      </c>
      <c r="B33" s="42"/>
      <c r="C33" s="97">
        <v>412</v>
      </c>
      <c r="D33" s="13">
        <v>0.876838274416328</v>
      </c>
      <c r="E33" s="101">
        <v>525</v>
      </c>
      <c r="F33" s="16">
        <v>0.81011017498379778</v>
      </c>
      <c r="G33" s="42"/>
      <c r="H33" s="97">
        <v>353</v>
      </c>
      <c r="I33" s="13">
        <v>0.82022445802449051</v>
      </c>
      <c r="J33" s="101">
        <v>452</v>
      </c>
      <c r="K33" s="16">
        <v>0.7</v>
      </c>
      <c r="L33" s="42"/>
      <c r="M33" s="97">
        <v>355</v>
      </c>
      <c r="N33" s="13">
        <v>0.9</v>
      </c>
      <c r="O33" s="101">
        <v>488</v>
      </c>
      <c r="P33" s="16">
        <v>0.9</v>
      </c>
      <c r="Q33" s="42"/>
      <c r="R33" s="97">
        <v>366</v>
      </c>
      <c r="S33" s="13">
        <v>0.85903393888184765</v>
      </c>
      <c r="T33" s="101">
        <v>456</v>
      </c>
      <c r="U33" s="16">
        <v>0.79906075314980629</v>
      </c>
      <c r="V33" s="42"/>
      <c r="W33" s="97">
        <v>325</v>
      </c>
      <c r="X33" s="13">
        <v>0.82414099150500819</v>
      </c>
      <c r="Y33" s="101">
        <v>457</v>
      </c>
      <c r="Z33" s="16">
        <v>0.8</v>
      </c>
      <c r="AA33" s="42"/>
      <c r="AB33" s="97">
        <v>346</v>
      </c>
      <c r="AC33" s="13">
        <v>0.87386977824922973</v>
      </c>
      <c r="AD33" s="101">
        <v>470</v>
      </c>
      <c r="AE33" s="16">
        <v>0.87297312357213164</v>
      </c>
      <c r="AF33" s="42"/>
      <c r="AG33" s="97">
        <v>356</v>
      </c>
      <c r="AH33" s="13">
        <v>0.9113250051198033</v>
      </c>
      <c r="AI33" s="101">
        <v>447</v>
      </c>
      <c r="AJ33" s="16">
        <v>0.84808469463259151</v>
      </c>
      <c r="AK33" s="42"/>
      <c r="AL33" s="97">
        <v>325</v>
      </c>
      <c r="AM33" s="13">
        <v>0.79635392418710638</v>
      </c>
      <c r="AN33" s="101">
        <v>450</v>
      </c>
      <c r="AO33" s="16">
        <v>0.81325791119223612</v>
      </c>
      <c r="AP33" s="42"/>
      <c r="AQ33" s="97">
        <v>413</v>
      </c>
      <c r="AR33" s="13">
        <v>0.98648067644389237</v>
      </c>
      <c r="AS33" s="101">
        <v>493</v>
      </c>
      <c r="AT33" s="16">
        <v>0.88519409631199064</v>
      </c>
      <c r="AU33" s="42"/>
      <c r="AV33" s="97">
        <v>338</v>
      </c>
      <c r="AW33" s="13">
        <v>0.91358758818282559</v>
      </c>
      <c r="AX33" s="101">
        <v>434</v>
      </c>
      <c r="AY33" s="16">
        <v>0.86184641658557903</v>
      </c>
    </row>
    <row r="34" spans="1:51" s="35" customFormat="1" ht="12.75" x14ac:dyDescent="0.2">
      <c r="A34" s="51" t="str">
        <f>VLOOKUP("&lt;Zeilentitel_20&gt;",Uebersetzungen!$B$3:$E$60,Uebersetzungen!$B$2+1,FALSE)</f>
        <v>Appenzell Ausserrhoden</v>
      </c>
      <c r="B34" s="42"/>
      <c r="C34" s="97">
        <v>326</v>
      </c>
      <c r="D34" s="13">
        <v>0.69380892587311382</v>
      </c>
      <c r="E34" s="101">
        <v>429</v>
      </c>
      <c r="F34" s="16">
        <v>0.66197574298676043</v>
      </c>
      <c r="G34" s="42"/>
      <c r="H34" s="97">
        <v>293</v>
      </c>
      <c r="I34" s="13">
        <v>0.68080953598066773</v>
      </c>
      <c r="J34" s="101">
        <v>361</v>
      </c>
      <c r="K34" s="16">
        <v>0.60612166087409125</v>
      </c>
      <c r="L34" s="42"/>
      <c r="M34" s="97">
        <v>285</v>
      </c>
      <c r="N34" s="13">
        <v>0.7</v>
      </c>
      <c r="O34" s="101">
        <v>368</v>
      </c>
      <c r="P34" s="16">
        <v>0.6</v>
      </c>
      <c r="Q34" s="42"/>
      <c r="R34" s="97">
        <v>307</v>
      </c>
      <c r="S34" s="13">
        <v>0.72055579026428207</v>
      </c>
      <c r="T34" s="101">
        <v>377</v>
      </c>
      <c r="U34" s="16">
        <v>0.6606269823190285</v>
      </c>
      <c r="V34" s="42"/>
      <c r="W34" s="97">
        <v>272</v>
      </c>
      <c r="X34" s="13">
        <v>0.68974261442880691</v>
      </c>
      <c r="Y34" s="101">
        <v>350</v>
      </c>
      <c r="Z34" s="16">
        <v>0.65181764004767584</v>
      </c>
      <c r="AA34" s="42"/>
      <c r="AB34" s="97">
        <v>259</v>
      </c>
      <c r="AC34" s="13">
        <v>0.6</v>
      </c>
      <c r="AD34" s="101">
        <v>356</v>
      </c>
      <c r="AE34" s="16">
        <v>0.6</v>
      </c>
      <c r="AF34" s="42"/>
      <c r="AG34" s="97">
        <v>302</v>
      </c>
      <c r="AH34" s="13">
        <v>0.77309031333196809</v>
      </c>
      <c r="AI34" s="101">
        <v>370</v>
      </c>
      <c r="AJ34" s="16">
        <v>0.70199404253704445</v>
      </c>
      <c r="AK34" s="42"/>
      <c r="AL34" s="97">
        <v>278</v>
      </c>
      <c r="AM34" s="13">
        <v>0.68118889515081715</v>
      </c>
      <c r="AN34" s="101">
        <v>348</v>
      </c>
      <c r="AO34" s="16">
        <v>0.62891945132199589</v>
      </c>
      <c r="AP34" s="42"/>
      <c r="AQ34" s="97">
        <v>302</v>
      </c>
      <c r="AR34" s="13">
        <v>0.72134906606793103</v>
      </c>
      <c r="AS34" s="101">
        <v>369</v>
      </c>
      <c r="AT34" s="16">
        <v>0.66254892807124643</v>
      </c>
      <c r="AU34" s="42"/>
      <c r="AV34" s="97">
        <v>273</v>
      </c>
      <c r="AW34" s="13">
        <v>0.8</v>
      </c>
      <c r="AX34" s="101">
        <v>391</v>
      </c>
      <c r="AY34" s="16">
        <v>0.77645610342157001</v>
      </c>
    </row>
    <row r="35" spans="1:51" s="35" customFormat="1" ht="12.75" x14ac:dyDescent="0.2">
      <c r="A35" s="51" t="str">
        <f>VLOOKUP("&lt;Zeilentitel_21&gt;",Uebersetzungen!$B$3:$E$60,Uebersetzungen!$B$2+1,FALSE)</f>
        <v>Appenzell Innerrhoden</v>
      </c>
      <c r="B35" s="42"/>
      <c r="C35" s="97">
        <v>118</v>
      </c>
      <c r="D35" s="13">
        <v>0.2</v>
      </c>
      <c r="E35" s="101">
        <v>168</v>
      </c>
      <c r="F35" s="16">
        <v>0.25923525599481528</v>
      </c>
      <c r="G35" s="42"/>
      <c r="H35" s="97">
        <v>92</v>
      </c>
      <c r="I35" s="13">
        <v>0.21376954713386154</v>
      </c>
      <c r="J35" s="101">
        <v>109</v>
      </c>
      <c r="K35" s="16">
        <v>0.183011803421817</v>
      </c>
      <c r="L35" s="42"/>
      <c r="M35" s="97">
        <v>78</v>
      </c>
      <c r="N35" s="13">
        <v>0.2</v>
      </c>
      <c r="O35" s="101">
        <v>125</v>
      </c>
      <c r="P35" s="16">
        <v>0.2</v>
      </c>
      <c r="Q35" s="42"/>
      <c r="R35" s="97">
        <v>96</v>
      </c>
      <c r="S35" s="13">
        <v>0.22532037741163213</v>
      </c>
      <c r="T35" s="101">
        <v>132</v>
      </c>
      <c r="U35" s="16">
        <v>0.23130706012231239</v>
      </c>
      <c r="V35" s="42"/>
      <c r="W35" s="97">
        <v>71</v>
      </c>
      <c r="X35" s="13">
        <v>0.18004310891340181</v>
      </c>
      <c r="Y35" s="101">
        <v>94</v>
      </c>
      <c r="Z35" s="16">
        <v>0.17505959475566149</v>
      </c>
      <c r="AA35" s="42"/>
      <c r="AB35" s="97">
        <v>71</v>
      </c>
      <c r="AC35" s="13">
        <v>0.17932009900489973</v>
      </c>
      <c r="AD35" s="101">
        <v>88</v>
      </c>
      <c r="AE35" s="16">
        <v>0.163450286966697</v>
      </c>
      <c r="AF35" s="42"/>
      <c r="AG35" s="97">
        <v>85</v>
      </c>
      <c r="AH35" s="13">
        <v>0.21759164448085194</v>
      </c>
      <c r="AI35" s="101">
        <v>102</v>
      </c>
      <c r="AJ35" s="16">
        <v>0.19352268199669873</v>
      </c>
      <c r="AK35" s="42"/>
      <c r="AL35" s="97">
        <v>77</v>
      </c>
      <c r="AM35" s="13">
        <v>0.18867462203817598</v>
      </c>
      <c r="AN35" s="101">
        <v>92</v>
      </c>
      <c r="AO35" s="16">
        <v>0.16626606184374604</v>
      </c>
      <c r="AP35" s="42"/>
      <c r="AQ35" s="97">
        <v>96</v>
      </c>
      <c r="AR35" s="13">
        <v>0.22930301437920986</v>
      </c>
      <c r="AS35" s="101">
        <v>148</v>
      </c>
      <c r="AT35" s="16">
        <v>0.2</v>
      </c>
      <c r="AU35" s="42"/>
      <c r="AV35" s="97">
        <v>84</v>
      </c>
      <c r="AW35" s="13">
        <v>0.22704543611644185</v>
      </c>
      <c r="AX35" s="101">
        <v>116</v>
      </c>
      <c r="AY35" s="16">
        <v>0.230355263419187</v>
      </c>
    </row>
    <row r="36" spans="1:51" s="35" customFormat="1" ht="12.75" x14ac:dyDescent="0.2">
      <c r="A36" s="51" t="str">
        <f>VLOOKUP("&lt;Zeilentitel_22&gt;",Uebersetzungen!$B$3:$E$60,Uebersetzungen!$B$2+1,FALSE)</f>
        <v>St. Gallen</v>
      </c>
      <c r="B36" s="42"/>
      <c r="C36" s="97">
        <v>2330</v>
      </c>
      <c r="D36" s="13">
        <v>4.9588183965777768</v>
      </c>
      <c r="E36" s="101">
        <v>3197</v>
      </c>
      <c r="F36" s="16">
        <v>4.9331851989013362</v>
      </c>
      <c r="G36" s="42"/>
      <c r="H36" s="97">
        <v>2084</v>
      </c>
      <c r="I36" s="13">
        <v>4.9000000000000004</v>
      </c>
      <c r="J36" s="101">
        <v>2899</v>
      </c>
      <c r="K36" s="16">
        <v>4.8674423680719965</v>
      </c>
      <c r="L36" s="42"/>
      <c r="M36" s="97">
        <v>2049</v>
      </c>
      <c r="N36" s="13">
        <v>5.0999999999999996</v>
      </c>
      <c r="O36" s="101">
        <v>2833</v>
      </c>
      <c r="P36" s="16">
        <v>5</v>
      </c>
      <c r="Q36" s="42"/>
      <c r="R36" s="97">
        <v>2090</v>
      </c>
      <c r="S36" s="13">
        <v>4.9054123832324086</v>
      </c>
      <c r="T36" s="101">
        <v>2843</v>
      </c>
      <c r="U36" s="16">
        <v>4.9818634236949553</v>
      </c>
      <c r="V36" s="42"/>
      <c r="W36" s="97">
        <v>2019</v>
      </c>
      <c r="X36" s="13">
        <v>5.1198174210726508</v>
      </c>
      <c r="Y36" s="101">
        <v>2725</v>
      </c>
      <c r="Z36" s="16">
        <v>5.074865911799761</v>
      </c>
      <c r="AA36" s="42"/>
      <c r="AB36" s="97">
        <v>1992</v>
      </c>
      <c r="AC36" s="13">
        <v>5.0310653129262004</v>
      </c>
      <c r="AD36" s="101">
        <v>2733</v>
      </c>
      <c r="AE36" s="16">
        <v>5.0762458440907148</v>
      </c>
      <c r="AF36" s="42"/>
      <c r="AG36" s="97">
        <v>2081</v>
      </c>
      <c r="AH36" s="13">
        <v>5.3271554372312107</v>
      </c>
      <c r="AI36" s="101">
        <v>2893</v>
      </c>
      <c r="AJ36" s="16">
        <v>5.4888345001612686</v>
      </c>
      <c r="AK36" s="42"/>
      <c r="AL36" s="97">
        <v>1915</v>
      </c>
      <c r="AM36" s="13">
        <v>4.6923623532871037</v>
      </c>
      <c r="AN36" s="101">
        <v>2556</v>
      </c>
      <c r="AO36" s="16">
        <v>4.6193049355719014</v>
      </c>
      <c r="AP36" s="42"/>
      <c r="AQ36" s="97">
        <v>2191</v>
      </c>
      <c r="AR36" s="13">
        <v>5.3</v>
      </c>
      <c r="AS36" s="101">
        <v>2840</v>
      </c>
      <c r="AT36" s="16">
        <v>5.0992925629331705</v>
      </c>
      <c r="AU36" s="42"/>
      <c r="AV36" s="97">
        <v>1771</v>
      </c>
      <c r="AW36" s="13">
        <v>4.7868746114549836</v>
      </c>
      <c r="AX36" s="101">
        <v>2362</v>
      </c>
      <c r="AY36" s="16">
        <v>4.690509760311377</v>
      </c>
    </row>
    <row r="37" spans="1:51" s="35" customFormat="1" ht="12.75" x14ac:dyDescent="0.2">
      <c r="A37" s="59" t="str">
        <f>VLOOKUP("&lt;Zeilentitel_23&gt;",Uebersetzungen!$B$3:$E$60,Uebersetzungen!$B$2+1,FALSE)</f>
        <v>Graubünden</v>
      </c>
      <c r="B37" s="42"/>
      <c r="C37" s="98">
        <v>1023</v>
      </c>
      <c r="D37" s="60">
        <v>2.1771979483686978</v>
      </c>
      <c r="E37" s="102">
        <v>1362</v>
      </c>
      <c r="F37" s="62">
        <v>2.101657253957967</v>
      </c>
      <c r="G37" s="42"/>
      <c r="H37" s="98">
        <v>1042</v>
      </c>
      <c r="I37" s="60">
        <v>2.4211724794943885</v>
      </c>
      <c r="J37" s="102">
        <v>1369</v>
      </c>
      <c r="K37" s="62">
        <v>2.2985610906831879</v>
      </c>
      <c r="L37" s="42"/>
      <c r="M37" s="98">
        <v>914</v>
      </c>
      <c r="N37" s="60">
        <v>2.2000000000000002</v>
      </c>
      <c r="O37" s="102">
        <v>1220</v>
      </c>
      <c r="P37" s="62">
        <v>2.2000000000000002</v>
      </c>
      <c r="Q37" s="42"/>
      <c r="R37" s="98">
        <v>953</v>
      </c>
      <c r="S37" s="60">
        <v>2.23677416326339</v>
      </c>
      <c r="T37" s="102">
        <v>1205</v>
      </c>
      <c r="U37" s="62">
        <v>2.1115530867226244</v>
      </c>
      <c r="V37" s="42"/>
      <c r="W37" s="98">
        <v>891</v>
      </c>
      <c r="X37" s="60">
        <v>2.2000000000000002</v>
      </c>
      <c r="Y37" s="102">
        <v>1168</v>
      </c>
      <c r="Z37" s="62">
        <v>2.1752085816448155</v>
      </c>
      <c r="AA37" s="42"/>
      <c r="AB37" s="98">
        <v>861</v>
      </c>
      <c r="AC37" s="60">
        <v>2.1745719048340657</v>
      </c>
      <c r="AD37" s="102">
        <v>1140</v>
      </c>
      <c r="AE37" s="62">
        <v>2.1174241720685747</v>
      </c>
      <c r="AF37" s="42"/>
      <c r="AG37" s="98">
        <v>875</v>
      </c>
      <c r="AH37" s="60">
        <v>2.2399139873028875</v>
      </c>
      <c r="AI37" s="102">
        <v>1147</v>
      </c>
      <c r="AJ37" s="62">
        <v>2.1761815318648376</v>
      </c>
      <c r="AK37" s="42"/>
      <c r="AL37" s="98">
        <v>931</v>
      </c>
      <c r="AM37" s="60">
        <v>2.2812477028252185</v>
      </c>
      <c r="AN37" s="102">
        <v>1284</v>
      </c>
      <c r="AO37" s="62">
        <v>2.3204959066018471</v>
      </c>
      <c r="AP37" s="42"/>
      <c r="AQ37" s="98">
        <v>1047</v>
      </c>
      <c r="AR37" s="60">
        <v>2.5008360005732575</v>
      </c>
      <c r="AS37" s="102">
        <v>1324</v>
      </c>
      <c r="AT37" s="62">
        <v>2.3772758286350415</v>
      </c>
      <c r="AU37" s="42"/>
      <c r="AV37" s="98">
        <v>900</v>
      </c>
      <c r="AW37" s="60">
        <v>2.4326296726761631</v>
      </c>
      <c r="AX37" s="102">
        <v>1181</v>
      </c>
      <c r="AY37" s="62">
        <v>2.3452548801556885</v>
      </c>
    </row>
    <row r="38" spans="1:51" s="35" customFormat="1" ht="12.75" x14ac:dyDescent="0.2">
      <c r="A38" s="51" t="str">
        <f>VLOOKUP("&lt;Zeilentitel_24&gt;",Uebersetzungen!$B$3:$E$60,Uebersetzungen!$B$2+1,FALSE)</f>
        <v>Thurgau</v>
      </c>
      <c r="B38" s="42"/>
      <c r="C38" s="97">
        <v>1265</v>
      </c>
      <c r="D38" s="13">
        <v>2.692234022176347</v>
      </c>
      <c r="E38" s="101">
        <v>1626</v>
      </c>
      <c r="F38" s="16">
        <v>2.5090269419498195</v>
      </c>
      <c r="G38" s="42"/>
      <c r="H38" s="97">
        <v>1256</v>
      </c>
      <c r="I38" s="13">
        <v>2.9184190347840233</v>
      </c>
      <c r="J38" s="101">
        <v>1733</v>
      </c>
      <c r="K38" s="16">
        <v>2.9097197736698064</v>
      </c>
      <c r="L38" s="42"/>
      <c r="M38" s="97">
        <v>1081</v>
      </c>
      <c r="N38" s="13">
        <v>2.7</v>
      </c>
      <c r="O38" s="101">
        <v>1375</v>
      </c>
      <c r="P38" s="16">
        <v>2.4</v>
      </c>
      <c r="Q38" s="42"/>
      <c r="R38" s="97">
        <v>1199</v>
      </c>
      <c r="S38" s="13">
        <v>2.8141576303806972</v>
      </c>
      <c r="T38" s="101">
        <v>1499</v>
      </c>
      <c r="U38" s="16">
        <v>2.6267369933586835</v>
      </c>
      <c r="V38" s="42"/>
      <c r="W38" s="97">
        <v>1059</v>
      </c>
      <c r="X38" s="13">
        <v>2.6854317230886267</v>
      </c>
      <c r="Y38" s="101">
        <v>1400</v>
      </c>
      <c r="Z38" s="16">
        <v>2.6072705601907034</v>
      </c>
      <c r="AA38" s="42"/>
      <c r="AB38" s="97">
        <v>1187</v>
      </c>
      <c r="AC38" s="13">
        <v>2.9979289791382531</v>
      </c>
      <c r="AD38" s="101">
        <v>1513</v>
      </c>
      <c r="AE38" s="16">
        <v>2.8102305020524154</v>
      </c>
      <c r="AF38" s="42"/>
      <c r="AG38" s="97">
        <v>1044</v>
      </c>
      <c r="AH38" s="13">
        <v>2.6725373745648167</v>
      </c>
      <c r="AI38" s="101">
        <v>1327</v>
      </c>
      <c r="AJ38" s="16">
        <v>2.5176921471531295</v>
      </c>
      <c r="AK38" s="42"/>
      <c r="AL38" s="97">
        <v>1094</v>
      </c>
      <c r="AM38" s="13">
        <v>2.6806498248021366</v>
      </c>
      <c r="AN38" s="101">
        <v>1455</v>
      </c>
      <c r="AO38" s="16">
        <v>2.7</v>
      </c>
      <c r="AP38" s="42"/>
      <c r="AQ38" s="97">
        <v>1144</v>
      </c>
      <c r="AR38" s="13">
        <v>2.7325275880189173</v>
      </c>
      <c r="AS38" s="101">
        <v>1541</v>
      </c>
      <c r="AT38" s="16">
        <v>2.7669048730563435</v>
      </c>
      <c r="AU38" s="42"/>
      <c r="AV38" s="97">
        <v>992</v>
      </c>
      <c r="AW38" s="13">
        <v>2.6812984836608376</v>
      </c>
      <c r="AX38" s="101">
        <v>1250</v>
      </c>
      <c r="AY38" s="16">
        <v>2.4822765454653775</v>
      </c>
    </row>
    <row r="39" spans="1:51" s="35" customFormat="1" ht="12.75" x14ac:dyDescent="0.2">
      <c r="A39" s="50" t="str">
        <f>VLOOKUP("&lt;Zeilentitel_25&gt;",Uebersetzungen!$B$3:$E$60,Uebersetzungen!$B$2+1,FALSE)</f>
        <v>Zentralschweiz</v>
      </c>
      <c r="B39" s="42"/>
      <c r="C39" s="96">
        <v>5602</v>
      </c>
      <c r="D39" s="31">
        <v>11.92244663417541</v>
      </c>
      <c r="E39" s="100">
        <v>8384</v>
      </c>
      <c r="F39" s="33">
        <v>12.937073727741257</v>
      </c>
      <c r="G39" s="42"/>
      <c r="H39" s="96">
        <v>5199</v>
      </c>
      <c r="I39" s="31">
        <v>12.080302995097242</v>
      </c>
      <c r="J39" s="100">
        <v>7251</v>
      </c>
      <c r="K39" s="33">
        <v>12.174482445977938</v>
      </c>
      <c r="L39" s="42"/>
      <c r="M39" s="96">
        <v>4820</v>
      </c>
      <c r="N39" s="31">
        <v>12</v>
      </c>
      <c r="O39" s="100">
        <v>7230</v>
      </c>
      <c r="P39" s="33">
        <v>12.8</v>
      </c>
      <c r="Q39" s="42"/>
      <c r="R39" s="96">
        <v>5094</v>
      </c>
      <c r="S39" s="31">
        <v>11.956062526404732</v>
      </c>
      <c r="T39" s="100">
        <v>7221</v>
      </c>
      <c r="U39" s="33">
        <v>12.653547584418314</v>
      </c>
      <c r="V39" s="42"/>
      <c r="W39" s="96">
        <v>4623</v>
      </c>
      <c r="X39" s="31">
        <v>11.723088626854317</v>
      </c>
      <c r="Y39" s="100">
        <v>6656</v>
      </c>
      <c r="Z39" s="33">
        <v>12.395709177592371</v>
      </c>
      <c r="AA39" s="42"/>
      <c r="AB39" s="96">
        <v>4532</v>
      </c>
      <c r="AC39" s="31">
        <v>11.5</v>
      </c>
      <c r="AD39" s="100">
        <v>6623</v>
      </c>
      <c r="AE39" s="33">
        <v>12.30149148386857</v>
      </c>
      <c r="AF39" s="42"/>
      <c r="AG39" s="96">
        <v>4430</v>
      </c>
      <c r="AH39" s="31">
        <v>11.340364530002049</v>
      </c>
      <c r="AI39" s="100">
        <v>6245</v>
      </c>
      <c r="AJ39" s="33">
        <v>11.848521069307683</v>
      </c>
      <c r="AK39" s="42"/>
      <c r="AL39" s="96">
        <v>4711</v>
      </c>
      <c r="AM39" s="31">
        <v>11.6</v>
      </c>
      <c r="AN39" s="100">
        <v>6698</v>
      </c>
      <c r="AO39" s="33">
        <v>12.104892198145773</v>
      </c>
      <c r="AP39" s="42"/>
      <c r="AQ39" s="96">
        <v>4862</v>
      </c>
      <c r="AR39" s="31">
        <v>11.613242249080399</v>
      </c>
      <c r="AS39" s="100">
        <v>6869</v>
      </c>
      <c r="AT39" s="33">
        <v>12.333465005207024</v>
      </c>
      <c r="AU39" s="42"/>
      <c r="AV39" s="96">
        <v>4328</v>
      </c>
      <c r="AW39" s="31">
        <v>11.698245803713816</v>
      </c>
      <c r="AX39" s="100">
        <v>6119</v>
      </c>
      <c r="AY39" s="33">
        <v>12.151240145362115</v>
      </c>
    </row>
    <row r="40" spans="1:51" s="35" customFormat="1" ht="12.75" x14ac:dyDescent="0.2">
      <c r="A40" s="51" t="str">
        <f>VLOOKUP("&lt;Zeilentitel_26&gt;",Uebersetzungen!$B$3:$E$60,Uebersetzungen!$B$2+1,FALSE)</f>
        <v>Luzern</v>
      </c>
      <c r="B40" s="42"/>
      <c r="C40" s="97">
        <v>1939</v>
      </c>
      <c r="D40" s="13">
        <v>4.1266733351778146</v>
      </c>
      <c r="E40" s="101">
        <v>2745</v>
      </c>
      <c r="F40" s="16">
        <v>4.2357189149152852</v>
      </c>
      <c r="G40" s="42"/>
      <c r="H40" s="97">
        <v>1753</v>
      </c>
      <c r="I40" s="13">
        <v>4.0732393057136882</v>
      </c>
      <c r="J40" s="101">
        <v>2385</v>
      </c>
      <c r="K40" s="16">
        <v>4.0044325794590243</v>
      </c>
      <c r="L40" s="42"/>
      <c r="M40" s="97">
        <v>1576</v>
      </c>
      <c r="N40" s="13">
        <v>3.9</v>
      </c>
      <c r="O40" s="101">
        <v>2293</v>
      </c>
      <c r="P40" s="16">
        <v>4.0999999999999996</v>
      </c>
      <c r="Q40" s="42"/>
      <c r="R40" s="97">
        <v>1811</v>
      </c>
      <c r="S40" s="13">
        <v>4.2505750363798525</v>
      </c>
      <c r="T40" s="101">
        <v>2628</v>
      </c>
      <c r="U40" s="16">
        <v>4.6051132878896732</v>
      </c>
      <c r="V40" s="42"/>
      <c r="W40" s="97">
        <v>1541</v>
      </c>
      <c r="X40" s="13">
        <v>3.9076962089514389</v>
      </c>
      <c r="Y40" s="101">
        <v>2163</v>
      </c>
      <c r="Z40" s="16">
        <v>4.0282330154946369</v>
      </c>
      <c r="AA40" s="42"/>
      <c r="AB40" s="97">
        <v>1598</v>
      </c>
      <c r="AC40" s="13">
        <v>4.0359650452088704</v>
      </c>
      <c r="AD40" s="101">
        <v>2444</v>
      </c>
      <c r="AE40" s="16">
        <v>4.5999999999999996</v>
      </c>
      <c r="AF40" s="42"/>
      <c r="AG40" s="97">
        <v>1618</v>
      </c>
      <c r="AH40" s="13">
        <v>4.1419209502355105</v>
      </c>
      <c r="AI40" s="101">
        <v>2285</v>
      </c>
      <c r="AJ40" s="16">
        <v>4.3352875329652614</v>
      </c>
      <c r="AK40" s="42"/>
      <c r="AL40" s="97">
        <v>1792</v>
      </c>
      <c r="AM40" s="13">
        <v>4.3909730219793683</v>
      </c>
      <c r="AN40" s="101">
        <v>2527</v>
      </c>
      <c r="AO40" s="16">
        <v>4.5668949812950679</v>
      </c>
      <c r="AP40" s="42"/>
      <c r="AQ40" s="97">
        <v>1808</v>
      </c>
      <c r="AR40" s="13">
        <v>4.3185401041417855</v>
      </c>
      <c r="AS40" s="101">
        <v>2522</v>
      </c>
      <c r="AT40" s="16">
        <v>4.5283154379286819</v>
      </c>
      <c r="AU40" s="42"/>
      <c r="AV40" s="97">
        <v>1434</v>
      </c>
      <c r="AW40" s="13">
        <v>3.8759899451306858</v>
      </c>
      <c r="AX40" s="101">
        <v>2027</v>
      </c>
      <c r="AY40" s="16">
        <v>4.0252596461266554</v>
      </c>
    </row>
    <row r="41" spans="1:51" s="35" customFormat="1" ht="12.75" x14ac:dyDescent="0.2">
      <c r="A41" s="51" t="str">
        <f>VLOOKUP("&lt;Zeilentitel_27&gt;",Uebersetzungen!$B$3:$E$60,Uebersetzungen!$B$2+1,FALSE)</f>
        <v>Uri</v>
      </c>
      <c r="B41" s="42"/>
      <c r="C41" s="97">
        <v>136</v>
      </c>
      <c r="D41" s="13">
        <v>0.2894417604869432</v>
      </c>
      <c r="E41" s="101">
        <v>198</v>
      </c>
      <c r="F41" s="16">
        <v>0.30552726599388946</v>
      </c>
      <c r="G41" s="42"/>
      <c r="H41" s="97">
        <v>97</v>
      </c>
      <c r="I41" s="13">
        <v>0.22538745730418014</v>
      </c>
      <c r="J41" s="101">
        <v>126</v>
      </c>
      <c r="K41" s="16">
        <v>0.2115549287261371</v>
      </c>
      <c r="L41" s="42"/>
      <c r="M41" s="97">
        <v>115</v>
      </c>
      <c r="N41" s="13">
        <v>0.3</v>
      </c>
      <c r="O41" s="101">
        <v>249</v>
      </c>
      <c r="P41" s="16">
        <v>0.4</v>
      </c>
      <c r="Q41" s="42"/>
      <c r="R41" s="97">
        <v>112</v>
      </c>
      <c r="S41" s="13">
        <v>0.26287377364690417</v>
      </c>
      <c r="T41" s="101">
        <v>145</v>
      </c>
      <c r="U41" s="16">
        <v>0.25408730089193404</v>
      </c>
      <c r="V41" s="42"/>
      <c r="W41" s="97">
        <v>102</v>
      </c>
      <c r="X41" s="13">
        <v>0.25865348041080261</v>
      </c>
      <c r="Y41" s="101">
        <v>136</v>
      </c>
      <c r="Z41" s="16">
        <v>0.25327771156138262</v>
      </c>
      <c r="AA41" s="42"/>
      <c r="AB41" s="97">
        <v>102</v>
      </c>
      <c r="AC41" s="13">
        <v>0.25761479011971511</v>
      </c>
      <c r="AD41" s="101">
        <v>178</v>
      </c>
      <c r="AE41" s="16">
        <v>0.33061535318263713</v>
      </c>
      <c r="AF41" s="42"/>
      <c r="AG41" s="97">
        <v>103</v>
      </c>
      <c r="AH41" s="13">
        <v>0.26366987507679707</v>
      </c>
      <c r="AI41" s="101">
        <v>143</v>
      </c>
      <c r="AJ41" s="16">
        <v>0.27131121103458744</v>
      </c>
      <c r="AK41" s="42"/>
      <c r="AL41" s="97">
        <v>97</v>
      </c>
      <c r="AM41" s="13">
        <v>0.23768101737276717</v>
      </c>
      <c r="AN41" s="101">
        <v>135</v>
      </c>
      <c r="AO41" s="16">
        <v>0.24397737335767081</v>
      </c>
      <c r="AP41" s="42"/>
      <c r="AQ41" s="97">
        <v>121</v>
      </c>
      <c r="AR41" s="13">
        <v>0.28901734104046239</v>
      </c>
      <c r="AS41" s="101">
        <v>188</v>
      </c>
      <c r="AT41" s="16">
        <v>0.33755880346177325</v>
      </c>
      <c r="AU41" s="42"/>
      <c r="AV41" s="97">
        <v>106</v>
      </c>
      <c r="AW41" s="13">
        <v>0.2865097170040814</v>
      </c>
      <c r="AX41" s="101">
        <v>202</v>
      </c>
      <c r="AY41" s="16">
        <v>0.40113588974720493</v>
      </c>
    </row>
    <row r="42" spans="1:51" s="35" customFormat="1" ht="12.75" x14ac:dyDescent="0.2">
      <c r="A42" s="51" t="str">
        <f>VLOOKUP("&lt;Zeilentitel_28&gt;",Uebersetzungen!$B$3:$E$60,Uebersetzungen!$B$2+1,FALSE)</f>
        <v>Schwyz</v>
      </c>
      <c r="B42" s="42"/>
      <c r="C42" s="97">
        <v>1114</v>
      </c>
      <c r="D42" s="13">
        <v>2.3708685381062846</v>
      </c>
      <c r="E42" s="101">
        <v>1649</v>
      </c>
      <c r="F42" s="16">
        <v>2.5445174829491095</v>
      </c>
      <c r="G42" s="42"/>
      <c r="H42" s="97">
        <v>1062</v>
      </c>
      <c r="I42" s="13">
        <v>2.4676441201756627</v>
      </c>
      <c r="J42" s="101">
        <v>1399</v>
      </c>
      <c r="K42" s="16">
        <v>2.4</v>
      </c>
      <c r="L42" s="42"/>
      <c r="M42" s="97">
        <v>1057</v>
      </c>
      <c r="N42" s="13">
        <v>2.6</v>
      </c>
      <c r="O42" s="101">
        <v>1471</v>
      </c>
      <c r="P42" s="16">
        <v>2.6</v>
      </c>
      <c r="Q42" s="42"/>
      <c r="R42" s="97">
        <v>1116</v>
      </c>
      <c r="S42" s="13">
        <v>2.6193493874102241</v>
      </c>
      <c r="T42" s="101">
        <v>1451</v>
      </c>
      <c r="U42" s="16">
        <v>2.6</v>
      </c>
      <c r="V42" s="42"/>
      <c r="W42" s="97">
        <v>1006</v>
      </c>
      <c r="X42" s="13">
        <v>2.5510333460124253</v>
      </c>
      <c r="Y42" s="101">
        <v>1334</v>
      </c>
      <c r="Z42" s="16">
        <v>2.4843563766388561</v>
      </c>
      <c r="AA42" s="42"/>
      <c r="AB42" s="97">
        <v>947</v>
      </c>
      <c r="AC42" s="13">
        <v>2.3917765317977473</v>
      </c>
      <c r="AD42" s="101">
        <v>1250</v>
      </c>
      <c r="AE42" s="16">
        <v>2.321737030776946</v>
      </c>
      <c r="AF42" s="42"/>
      <c r="AG42" s="97">
        <v>921</v>
      </c>
      <c r="AH42" s="13">
        <v>2.2999999999999998</v>
      </c>
      <c r="AI42" s="101">
        <v>1296</v>
      </c>
      <c r="AJ42" s="16">
        <v>2.4588764300757013</v>
      </c>
      <c r="AK42" s="42"/>
      <c r="AL42" s="97">
        <v>944</v>
      </c>
      <c r="AM42" s="13">
        <v>2.3131018597927029</v>
      </c>
      <c r="AN42" s="101">
        <v>1312</v>
      </c>
      <c r="AO42" s="16">
        <v>2.3710986210760305</v>
      </c>
      <c r="AP42" s="42"/>
      <c r="AQ42" s="97">
        <v>1016</v>
      </c>
      <c r="AR42" s="13">
        <v>2.4267902355133044</v>
      </c>
      <c r="AS42" s="101">
        <v>1490</v>
      </c>
      <c r="AT42" s="16">
        <v>2.6753330699895859</v>
      </c>
      <c r="AU42" s="42"/>
      <c r="AV42" s="97">
        <v>961</v>
      </c>
      <c r="AW42" s="13">
        <v>2.5975079060464359</v>
      </c>
      <c r="AX42" s="101">
        <v>1360</v>
      </c>
      <c r="AY42" s="16">
        <v>2.7007168814663305</v>
      </c>
    </row>
    <row r="43" spans="1:51" s="35" customFormat="1" ht="12.75" x14ac:dyDescent="0.2">
      <c r="A43" s="51" t="str">
        <f>VLOOKUP("&lt;Zeilentitel_29&gt;",Uebersetzungen!$B$3:$E$60,Uebersetzungen!$B$2+1,FALSE)</f>
        <v>Obwalden</v>
      </c>
      <c r="B43" s="42"/>
      <c r="C43" s="97">
        <v>208</v>
      </c>
      <c r="D43" s="13">
        <v>0.44267563368591312</v>
      </c>
      <c r="E43" s="101">
        <v>291</v>
      </c>
      <c r="F43" s="16">
        <v>0.5</v>
      </c>
      <c r="G43" s="42"/>
      <c r="H43" s="97">
        <v>183</v>
      </c>
      <c r="I43" s="13">
        <v>0.42521551223365944</v>
      </c>
      <c r="J43" s="101">
        <v>233</v>
      </c>
      <c r="K43" s="16">
        <v>0.39120871740626939</v>
      </c>
      <c r="L43" s="42"/>
      <c r="M43" s="97">
        <v>186</v>
      </c>
      <c r="N43" s="13">
        <v>0.5</v>
      </c>
      <c r="O43" s="101">
        <v>248</v>
      </c>
      <c r="P43" s="16">
        <v>0.4</v>
      </c>
      <c r="Q43" s="42"/>
      <c r="R43" s="97">
        <v>197</v>
      </c>
      <c r="S43" s="13">
        <v>0.46237619114678685</v>
      </c>
      <c r="T43" s="101">
        <v>249</v>
      </c>
      <c r="U43" s="16">
        <v>0.43632922704890742</v>
      </c>
      <c r="V43" s="42"/>
      <c r="W43" s="97">
        <v>176</v>
      </c>
      <c r="X43" s="13">
        <v>0.44630404463040446</v>
      </c>
      <c r="Y43" s="101">
        <v>240</v>
      </c>
      <c r="Z43" s="16">
        <v>0.44696066746126339</v>
      </c>
      <c r="AA43" s="42"/>
      <c r="AB43" s="97">
        <v>191</v>
      </c>
      <c r="AC43" s="13">
        <v>0.48239632267515276</v>
      </c>
      <c r="AD43" s="101">
        <v>256</v>
      </c>
      <c r="AE43" s="16">
        <v>0.47549174390311855</v>
      </c>
      <c r="AF43" s="42"/>
      <c r="AG43" s="97">
        <v>182</v>
      </c>
      <c r="AH43" s="13">
        <v>0.46590210935900067</v>
      </c>
      <c r="AI43" s="101">
        <v>220</v>
      </c>
      <c r="AJ43" s="16">
        <v>0.4174018631301345</v>
      </c>
      <c r="AK43" s="42"/>
      <c r="AL43" s="97">
        <v>180</v>
      </c>
      <c r="AM43" s="13">
        <v>0.5</v>
      </c>
      <c r="AN43" s="101">
        <v>249</v>
      </c>
      <c r="AO43" s="16">
        <v>0.4</v>
      </c>
      <c r="AP43" s="42"/>
      <c r="AQ43" s="97">
        <v>198</v>
      </c>
      <c r="AR43" s="13">
        <v>0.47293746715712037</v>
      </c>
      <c r="AS43" s="101">
        <v>265</v>
      </c>
      <c r="AT43" s="16">
        <v>0.47581427083707406</v>
      </c>
      <c r="AU43" s="42"/>
      <c r="AV43" s="97">
        <v>178</v>
      </c>
      <c r="AW43" s="13">
        <v>0.48112009081817442</v>
      </c>
      <c r="AX43" s="101">
        <v>244</v>
      </c>
      <c r="AY43" s="16">
        <v>0.48454038167484159</v>
      </c>
    </row>
    <row r="44" spans="1:51" s="35" customFormat="1" ht="12.75" x14ac:dyDescent="0.2">
      <c r="A44" s="51" t="str">
        <f>VLOOKUP("&lt;Zeilentitel_30&gt;",Uebersetzungen!$B$3:$E$60,Uebersetzungen!$B$2+1,FALSE)</f>
        <v>Nidwalden</v>
      </c>
      <c r="B44" s="42"/>
      <c r="C44" s="97">
        <v>273</v>
      </c>
      <c r="D44" s="13">
        <v>0.58101176921276099</v>
      </c>
      <c r="E44" s="101">
        <v>375</v>
      </c>
      <c r="F44" s="16">
        <v>0.57865012498842694</v>
      </c>
      <c r="G44" s="42"/>
      <c r="H44" s="97">
        <v>227</v>
      </c>
      <c r="I44" s="13">
        <v>0.52745312173246273</v>
      </c>
      <c r="J44" s="101">
        <v>318</v>
      </c>
      <c r="K44" s="16">
        <v>0.5339243439278698</v>
      </c>
      <c r="L44" s="42"/>
      <c r="M44" s="97">
        <v>219</v>
      </c>
      <c r="N44" s="13">
        <v>0.5</v>
      </c>
      <c r="O44" s="101">
        <v>283</v>
      </c>
      <c r="P44" s="16">
        <v>0.5</v>
      </c>
      <c r="Q44" s="42"/>
      <c r="R44" s="97">
        <v>223</v>
      </c>
      <c r="S44" s="13">
        <v>0.5234004600291039</v>
      </c>
      <c r="T44" s="101">
        <v>304</v>
      </c>
      <c r="U44" s="16">
        <v>0.53270716876653756</v>
      </c>
      <c r="V44" s="42"/>
      <c r="W44" s="97">
        <v>213</v>
      </c>
      <c r="X44" s="13">
        <v>0.54012932674020542</v>
      </c>
      <c r="Y44" s="101">
        <v>303</v>
      </c>
      <c r="Z44" s="16">
        <v>0.564287842669845</v>
      </c>
      <c r="AA44" s="42"/>
      <c r="AB44" s="97">
        <v>191</v>
      </c>
      <c r="AC44" s="13">
        <v>0.48239632267515276</v>
      </c>
      <c r="AD44" s="101">
        <v>267</v>
      </c>
      <c r="AE44" s="16">
        <v>0.49592302977395575</v>
      </c>
      <c r="AF44" s="42"/>
      <c r="AG44" s="97">
        <v>196</v>
      </c>
      <c r="AH44" s="13">
        <v>0.50174073315584677</v>
      </c>
      <c r="AI44" s="101">
        <v>282</v>
      </c>
      <c r="AJ44" s="16">
        <v>0.53503329728499061</v>
      </c>
      <c r="AK44" s="42"/>
      <c r="AL44" s="97">
        <v>216</v>
      </c>
      <c r="AM44" s="13">
        <v>0.52926906961358466</v>
      </c>
      <c r="AN44" s="101">
        <v>286</v>
      </c>
      <c r="AO44" s="16">
        <v>0.5168705835577323</v>
      </c>
      <c r="AP44" s="42"/>
      <c r="AQ44" s="97">
        <v>198</v>
      </c>
      <c r="AR44" s="13">
        <v>0.47293746715712037</v>
      </c>
      <c r="AS44" s="101">
        <v>262</v>
      </c>
      <c r="AT44" s="16">
        <v>0.47042769418608832</v>
      </c>
      <c r="AU44" s="42"/>
      <c r="AV44" s="97">
        <v>228</v>
      </c>
      <c r="AW44" s="13">
        <v>0.61626618374462794</v>
      </c>
      <c r="AX44" s="101">
        <v>307</v>
      </c>
      <c r="AY44" s="16">
        <v>0.60964711956629669</v>
      </c>
    </row>
    <row r="45" spans="1:51" s="35" customFormat="1" ht="12.75" x14ac:dyDescent="0.2">
      <c r="A45" s="51" t="str">
        <f>VLOOKUP("&lt;Zeilentitel_31&gt;",Uebersetzungen!$B$3:$E$60,Uebersetzungen!$B$2+1,FALSE)</f>
        <v>Zug</v>
      </c>
      <c r="B45" s="42"/>
      <c r="C45" s="97">
        <v>1932</v>
      </c>
      <c r="D45" s="13">
        <v>4.1117755975056927</v>
      </c>
      <c r="E45" s="101">
        <v>3126</v>
      </c>
      <c r="F45" s="16">
        <v>4.8236274419035272</v>
      </c>
      <c r="G45" s="42"/>
      <c r="H45" s="97">
        <v>1877</v>
      </c>
      <c r="I45" s="13">
        <v>4.3613634779375889</v>
      </c>
      <c r="J45" s="101">
        <v>2790</v>
      </c>
      <c r="K45" s="16">
        <v>4.6844305646501789</v>
      </c>
      <c r="L45" s="42"/>
      <c r="M45" s="97">
        <v>1667</v>
      </c>
      <c r="N45" s="13">
        <v>4.2</v>
      </c>
      <c r="O45" s="101">
        <v>2686</v>
      </c>
      <c r="P45" s="16">
        <v>4.8</v>
      </c>
      <c r="Q45" s="42"/>
      <c r="R45" s="97">
        <v>1635</v>
      </c>
      <c r="S45" s="13">
        <v>3.8374876777918598</v>
      </c>
      <c r="T45" s="101">
        <v>2444</v>
      </c>
      <c r="U45" s="16">
        <v>4.2826852646888742</v>
      </c>
      <c r="V45" s="42"/>
      <c r="W45" s="97">
        <v>1585</v>
      </c>
      <c r="X45" s="13">
        <v>4.0192722201090403</v>
      </c>
      <c r="Y45" s="101">
        <v>2480</v>
      </c>
      <c r="Z45" s="16">
        <v>4.6185935637663889</v>
      </c>
      <c r="AA45" s="42"/>
      <c r="AB45" s="97">
        <v>1503</v>
      </c>
      <c r="AC45" s="13">
        <v>3.7960297014699198</v>
      </c>
      <c r="AD45" s="101">
        <v>2228</v>
      </c>
      <c r="AE45" s="16">
        <v>4.1382640836568285</v>
      </c>
      <c r="AF45" s="42"/>
      <c r="AG45" s="97">
        <v>1410</v>
      </c>
      <c r="AH45" s="13">
        <v>3.6094613966823674</v>
      </c>
      <c r="AI45" s="101">
        <v>2019</v>
      </c>
      <c r="AJ45" s="16">
        <v>3.8306107348170073</v>
      </c>
      <c r="AK45" s="42"/>
      <c r="AL45" s="97">
        <v>1482</v>
      </c>
      <c r="AM45" s="13">
        <v>3.7</v>
      </c>
      <c r="AN45" s="101">
        <v>2189</v>
      </c>
      <c r="AO45" s="16">
        <v>3.9560479279995659</v>
      </c>
      <c r="AP45" s="42"/>
      <c r="AQ45" s="97">
        <v>1521</v>
      </c>
      <c r="AR45" s="13">
        <v>3.6330196340706062</v>
      </c>
      <c r="AS45" s="101">
        <v>2142</v>
      </c>
      <c r="AT45" s="16">
        <v>3.8460157288038208</v>
      </c>
      <c r="AU45" s="42"/>
      <c r="AV45" s="97">
        <v>1421</v>
      </c>
      <c r="AW45" s="13">
        <v>3.8408519609698084</v>
      </c>
      <c r="AX45" s="101">
        <v>1979</v>
      </c>
      <c r="AY45" s="16">
        <v>4</v>
      </c>
    </row>
    <row r="46" spans="1:51" s="35" customFormat="1" ht="13.5" thickBot="1" x14ac:dyDescent="0.25">
      <c r="A46" s="104" t="str">
        <f>VLOOKUP("&lt;Zeilentitel_32&gt;",Uebersetzungen!$B$3:$E$60,Uebersetzungen!$B$2+1,FALSE)</f>
        <v>Tessin</v>
      </c>
      <c r="B46" s="42"/>
      <c r="C46" s="105">
        <v>2784</v>
      </c>
      <c r="D46" s="106">
        <v>5.9250430970268368</v>
      </c>
      <c r="E46" s="107">
        <v>3794</v>
      </c>
      <c r="F46" s="108">
        <v>5.8543961978829122</v>
      </c>
      <c r="G46" s="42"/>
      <c r="H46" s="105">
        <v>2608</v>
      </c>
      <c r="I46" s="106">
        <v>6</v>
      </c>
      <c r="J46" s="107">
        <v>3613</v>
      </c>
      <c r="K46" s="108">
        <v>6.0662536308534394</v>
      </c>
      <c r="L46" s="42"/>
      <c r="M46" s="105">
        <v>2450</v>
      </c>
      <c r="N46" s="106">
        <v>6.1</v>
      </c>
      <c r="O46" s="107">
        <v>3383</v>
      </c>
      <c r="P46" s="108">
        <v>6</v>
      </c>
      <c r="Q46" s="42"/>
      <c r="R46" s="105">
        <v>2540</v>
      </c>
      <c r="S46" s="106">
        <v>5.9616016523494348</v>
      </c>
      <c r="T46" s="107">
        <v>3450</v>
      </c>
      <c r="U46" s="108">
        <v>6.0455254350149827</v>
      </c>
      <c r="V46" s="42"/>
      <c r="W46" s="105">
        <v>2545</v>
      </c>
      <c r="X46" s="106">
        <v>6.4536579180930644</v>
      </c>
      <c r="Y46" s="107">
        <v>3630</v>
      </c>
      <c r="Z46" s="108">
        <v>6.7602800953516091</v>
      </c>
      <c r="AA46" s="42"/>
      <c r="AB46" s="105">
        <v>2647</v>
      </c>
      <c r="AC46" s="106">
        <v>6.6853563671263325</v>
      </c>
      <c r="AD46" s="107">
        <v>3667</v>
      </c>
      <c r="AE46" s="108">
        <v>6.8110477534872498</v>
      </c>
      <c r="AF46" s="42"/>
      <c r="AG46" s="105">
        <v>2858</v>
      </c>
      <c r="AH46" s="106">
        <v>7.3161990579561742</v>
      </c>
      <c r="AI46" s="107">
        <v>3991</v>
      </c>
      <c r="AJ46" s="108">
        <v>7.5720492534198494</v>
      </c>
      <c r="AK46" s="42"/>
      <c r="AL46" s="105">
        <v>3196</v>
      </c>
      <c r="AM46" s="106">
        <v>7.8312219744676685</v>
      </c>
      <c r="AN46" s="107">
        <v>4624</v>
      </c>
      <c r="AO46" s="108">
        <v>8.3566768474508883</v>
      </c>
      <c r="AP46" s="42"/>
      <c r="AQ46" s="105">
        <v>3235</v>
      </c>
      <c r="AR46" s="106">
        <v>7.7270338699660819</v>
      </c>
      <c r="AS46" s="107">
        <v>4666</v>
      </c>
      <c r="AT46" s="108">
        <v>8.3779222178331594</v>
      </c>
      <c r="AU46" s="42"/>
      <c r="AV46" s="105">
        <v>2901</v>
      </c>
      <c r="AW46" s="106">
        <v>7.8411763115928315</v>
      </c>
      <c r="AX46" s="107">
        <v>4511</v>
      </c>
      <c r="AY46" s="108">
        <v>8.9</v>
      </c>
    </row>
    <row r="47" spans="1:51" s="35" customFormat="1" ht="12.75" x14ac:dyDescent="0.2">
      <c r="A47" s="5"/>
      <c r="B47" s="48"/>
      <c r="C47" s="48"/>
      <c r="D47" s="48"/>
      <c r="E47" s="48"/>
      <c r="F47" s="48"/>
      <c r="G47" s="48"/>
      <c r="H47" s="6"/>
      <c r="I47" s="7"/>
      <c r="J47" s="7"/>
      <c r="K47" s="7"/>
      <c r="L47" s="48"/>
      <c r="M47" s="6"/>
      <c r="N47" s="7"/>
      <c r="O47" s="7"/>
      <c r="P47" s="7"/>
      <c r="Q47" s="48"/>
      <c r="R47" s="6"/>
      <c r="S47" s="7"/>
      <c r="T47" s="7"/>
      <c r="U47" s="7"/>
      <c r="V47" s="48"/>
      <c r="W47" s="6"/>
      <c r="X47" s="7"/>
      <c r="Y47" s="7"/>
      <c r="Z47" s="7"/>
      <c r="AA47" s="48"/>
      <c r="AB47" s="6"/>
      <c r="AC47" s="7"/>
      <c r="AD47" s="7"/>
      <c r="AE47" s="7"/>
      <c r="AF47" s="48"/>
      <c r="AG47" s="6"/>
      <c r="AH47" s="7"/>
      <c r="AI47" s="7"/>
      <c r="AJ47" s="7"/>
      <c r="AK47" s="48"/>
      <c r="AL47" s="6"/>
      <c r="AM47" s="7"/>
      <c r="AN47" s="7"/>
      <c r="AO47" s="7"/>
      <c r="AP47" s="48"/>
      <c r="AQ47" s="6"/>
      <c r="AR47" s="7"/>
      <c r="AS47" s="7"/>
      <c r="AT47" s="7"/>
      <c r="AU47" s="48"/>
      <c r="AV47" s="6"/>
      <c r="AW47" s="7"/>
      <c r="AX47" s="7"/>
      <c r="AY47" s="7"/>
    </row>
    <row r="48" spans="1:51" s="35" customFormat="1" ht="12.75" x14ac:dyDescent="0.2">
      <c r="A48" s="9" t="str">
        <f>VLOOKUP("&lt;quelle_1&gt;",Uebersetzungen!$B$3:$E$60,Uebersetzungen!$B$2+1,FALSE)</f>
        <v>Quelle: BFS (UDEMO)</v>
      </c>
      <c r="B48" s="47"/>
      <c r="C48" s="47"/>
      <c r="D48" s="47"/>
      <c r="E48" s="47"/>
      <c r="F48" s="47"/>
      <c r="G48" s="47"/>
      <c r="H48" s="8"/>
      <c r="I48" s="8"/>
      <c r="J48" s="8"/>
      <c r="K48" s="8"/>
      <c r="L48" s="47"/>
      <c r="M48" s="8"/>
      <c r="N48" s="8"/>
      <c r="O48" s="8"/>
      <c r="P48" s="8"/>
      <c r="Q48" s="47"/>
      <c r="R48" s="8"/>
      <c r="S48" s="8"/>
      <c r="T48" s="8"/>
      <c r="U48" s="8"/>
      <c r="V48" s="47"/>
      <c r="W48" s="8"/>
      <c r="X48" s="8"/>
      <c r="Y48" s="8"/>
      <c r="Z48" s="8"/>
      <c r="AA48" s="47"/>
      <c r="AB48" s="8"/>
      <c r="AC48" s="8"/>
      <c r="AD48" s="8"/>
      <c r="AE48" s="8"/>
      <c r="AF48" s="47"/>
      <c r="AG48" s="8"/>
      <c r="AH48" s="8"/>
      <c r="AI48" s="8"/>
      <c r="AJ48" s="8"/>
      <c r="AK48" s="47"/>
      <c r="AL48" s="8"/>
      <c r="AM48" s="8"/>
      <c r="AN48" s="8"/>
      <c r="AO48" s="8"/>
      <c r="AP48" s="47"/>
      <c r="AQ48" s="8"/>
      <c r="AR48" s="8"/>
      <c r="AS48" s="8"/>
      <c r="AT48" s="8"/>
      <c r="AU48" s="47"/>
      <c r="AV48" s="8"/>
      <c r="AW48" s="8"/>
      <c r="AX48" s="8"/>
      <c r="AY48" s="8"/>
    </row>
    <row r="49" spans="1:51" s="35" customFormat="1" ht="12.75" x14ac:dyDescent="0.2">
      <c r="A49" s="8" t="str">
        <f>VLOOKUP("&lt;aktualisierung&gt;",Uebersetzungen!$B$3:$E$230,Uebersetzungen!$B$2+1,FALSE)</f>
        <v>Letztmals aktualisiert am: 02.12.2024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</row>
  </sheetData>
  <sheetProtection sheet="1" objects="1" scenarios="1"/>
  <mergeCells count="30">
    <mergeCell ref="AQ12:AT12"/>
    <mergeCell ref="AQ13:AR13"/>
    <mergeCell ref="AS13:AT13"/>
    <mergeCell ref="AV12:AY12"/>
    <mergeCell ref="AV13:AW13"/>
    <mergeCell ref="AX13:AY13"/>
    <mergeCell ref="AG12:AJ12"/>
    <mergeCell ref="AG13:AH13"/>
    <mergeCell ref="AI13:AJ13"/>
    <mergeCell ref="AL12:AO12"/>
    <mergeCell ref="AL13:AM13"/>
    <mergeCell ref="AN13:AO13"/>
    <mergeCell ref="W12:Z12"/>
    <mergeCell ref="W13:X13"/>
    <mergeCell ref="Y13:Z13"/>
    <mergeCell ref="AB12:AE12"/>
    <mergeCell ref="AB13:AC13"/>
    <mergeCell ref="AD13:AE13"/>
    <mergeCell ref="M12:P12"/>
    <mergeCell ref="M13:N13"/>
    <mergeCell ref="O13:P13"/>
    <mergeCell ref="R12:U12"/>
    <mergeCell ref="R13:S13"/>
    <mergeCell ref="T13:U13"/>
    <mergeCell ref="H13:I13"/>
    <mergeCell ref="J13:K13"/>
    <mergeCell ref="H12:K12"/>
    <mergeCell ref="C12:F12"/>
    <mergeCell ref="C13:D13"/>
    <mergeCell ref="E13:F13"/>
  </mergeCells>
  <pageMargins left="0.7" right="0.7" top="0.75" bottom="0.75" header="0.3" footer="0.3"/>
  <pageSetup paperSize="9" scale="3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Option Button 1">
              <controlPr defaultSize="0" autoFill="0" autoLine="0" autoPict="0">
                <anchor moveWithCells="1">
                  <from>
                    <xdr:col>7</xdr:col>
                    <xdr:colOff>447675</xdr:colOff>
                    <xdr:row>1</xdr:row>
                    <xdr:rowOff>114300</xdr:rowOff>
                  </from>
                  <to>
                    <xdr:col>8</xdr:col>
                    <xdr:colOff>790575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Option Button 2">
              <controlPr defaultSize="0" autoFill="0" autoLine="0" autoPict="0">
                <anchor moveWithCells="1">
                  <from>
                    <xdr:col>7</xdr:col>
                    <xdr:colOff>447675</xdr:colOff>
                    <xdr:row>2</xdr:row>
                    <xdr:rowOff>114300</xdr:rowOff>
                  </from>
                  <to>
                    <xdr:col>9</xdr:col>
                    <xdr:colOff>352425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Option Button 3">
              <controlPr defaultSize="0" autoFill="0" autoLine="0" autoPict="0">
                <anchor moveWithCells="1">
                  <from>
                    <xdr:col>7</xdr:col>
                    <xdr:colOff>447675</xdr:colOff>
                    <xdr:row>3</xdr:row>
                    <xdr:rowOff>95250</xdr:rowOff>
                  </from>
                  <to>
                    <xdr:col>8</xdr:col>
                    <xdr:colOff>790575</xdr:colOff>
                    <xdr:row>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49"/>
  <sheetViews>
    <sheetView showGridLines="0" zoomScaleNormal="100" workbookViewId="0"/>
  </sheetViews>
  <sheetFormatPr baseColWidth="10" defaultColWidth="9.140625" defaultRowHeight="14.25" x14ac:dyDescent="0.2"/>
  <cols>
    <col min="1" max="1" width="25.85546875" style="29" customWidth="1"/>
    <col min="2" max="2" width="3.85546875" style="29" customWidth="1"/>
    <col min="3" max="6" width="12.42578125" style="29" customWidth="1"/>
    <col min="7" max="7" width="3.85546875" style="29" customWidth="1"/>
    <col min="8" max="11" width="12.42578125" style="29" customWidth="1"/>
    <col min="12" max="12" width="3.85546875" style="29" customWidth="1"/>
    <col min="13" max="16" width="12.42578125" style="29" customWidth="1"/>
    <col min="17" max="17" width="3.85546875" style="29" customWidth="1"/>
    <col min="18" max="21" width="12.42578125" style="29" customWidth="1"/>
    <col min="22" max="22" width="3.85546875" style="29" customWidth="1"/>
    <col min="23" max="26" width="12.42578125" style="29" customWidth="1"/>
    <col min="27" max="27" width="3.85546875" style="29" customWidth="1"/>
    <col min="28" max="31" width="12.42578125" style="29" customWidth="1"/>
    <col min="32" max="32" width="3.85546875" style="29" customWidth="1"/>
    <col min="33" max="36" width="12.42578125" style="29" customWidth="1"/>
    <col min="37" max="37" width="3.85546875" style="29" customWidth="1"/>
    <col min="38" max="41" width="12.42578125" style="29" customWidth="1"/>
    <col min="42" max="16384" width="9.140625" style="36"/>
  </cols>
  <sheetData>
    <row r="1" spans="1:41" s="34" customFormat="1" ht="12.7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s="34" customFormat="1" x14ac:dyDescent="0.2">
      <c r="A2" s="1"/>
      <c r="B2" s="1"/>
      <c r="C2" s="1"/>
      <c r="D2" s="1"/>
      <c r="E2" s="1"/>
      <c r="F2" s="1"/>
      <c r="G2" s="1"/>
      <c r="H2" s="29"/>
      <c r="I2" s="29"/>
      <c r="J2" s="1"/>
      <c r="K2" s="1"/>
      <c r="L2" s="1"/>
      <c r="M2" s="29"/>
      <c r="N2" s="29"/>
      <c r="O2" s="1"/>
      <c r="P2" s="1"/>
      <c r="Q2" s="1"/>
      <c r="R2" s="29"/>
      <c r="S2" s="29"/>
      <c r="T2" s="1"/>
      <c r="U2" s="1"/>
      <c r="V2" s="1"/>
      <c r="W2" s="29"/>
      <c r="X2" s="29"/>
      <c r="Y2" s="1"/>
      <c r="Z2" s="1"/>
      <c r="AA2" s="1"/>
      <c r="AB2" s="29"/>
      <c r="AC2" s="29"/>
      <c r="AD2" s="1"/>
      <c r="AE2" s="1"/>
      <c r="AF2" s="1"/>
      <c r="AG2" s="29"/>
      <c r="AH2" s="29"/>
      <c r="AI2" s="1"/>
      <c r="AJ2" s="1"/>
      <c r="AK2" s="1"/>
      <c r="AL2" s="29"/>
      <c r="AM2" s="29"/>
      <c r="AN2" s="1"/>
      <c r="AO2" s="1"/>
    </row>
    <row r="3" spans="1:41" s="34" customFormat="1" x14ac:dyDescent="0.2">
      <c r="A3" s="1"/>
      <c r="B3" s="1"/>
      <c r="C3" s="1"/>
      <c r="D3" s="1"/>
      <c r="E3" s="1"/>
      <c r="F3" s="1"/>
      <c r="G3" s="1"/>
      <c r="H3" s="29"/>
      <c r="I3" s="29"/>
      <c r="J3" s="1"/>
      <c r="K3" s="1"/>
      <c r="L3" s="1"/>
      <c r="M3" s="29"/>
      <c r="N3" s="29"/>
      <c r="O3" s="1"/>
      <c r="P3" s="1"/>
      <c r="Q3" s="1"/>
      <c r="R3" s="29"/>
      <c r="S3" s="29"/>
      <c r="T3" s="1"/>
      <c r="U3" s="1"/>
      <c r="V3" s="1"/>
      <c r="W3" s="29"/>
      <c r="X3" s="29"/>
      <c r="Y3" s="1"/>
      <c r="Z3" s="1"/>
      <c r="AA3" s="1"/>
      <c r="AB3" s="29"/>
      <c r="AC3" s="29"/>
      <c r="AD3" s="1"/>
      <c r="AE3" s="1"/>
      <c r="AF3" s="1"/>
      <c r="AG3" s="29"/>
      <c r="AH3" s="29"/>
      <c r="AI3" s="1"/>
      <c r="AJ3" s="1"/>
      <c r="AK3" s="1"/>
      <c r="AL3" s="29"/>
      <c r="AM3" s="29"/>
      <c r="AN3" s="1"/>
      <c r="AO3" s="1"/>
    </row>
    <row r="4" spans="1:41" s="34" customFormat="1" x14ac:dyDescent="0.2">
      <c r="A4" s="1"/>
      <c r="B4" s="1"/>
      <c r="C4" s="1"/>
      <c r="D4" s="1"/>
      <c r="E4" s="1"/>
      <c r="F4" s="1"/>
      <c r="G4" s="1"/>
      <c r="H4" s="29"/>
      <c r="I4" s="29"/>
      <c r="J4" s="1"/>
      <c r="K4" s="1"/>
      <c r="L4" s="1"/>
      <c r="M4" s="29"/>
      <c r="N4" s="29"/>
      <c r="O4" s="1"/>
      <c r="P4" s="1"/>
      <c r="Q4" s="1"/>
      <c r="R4" s="29"/>
      <c r="S4" s="29"/>
      <c r="T4" s="1"/>
      <c r="U4" s="1"/>
      <c r="V4" s="1"/>
      <c r="W4" s="29"/>
      <c r="X4" s="29"/>
      <c r="Y4" s="1"/>
      <c r="Z4" s="1"/>
      <c r="AA4" s="1"/>
      <c r="AB4" s="29"/>
      <c r="AC4" s="29"/>
      <c r="AD4" s="1"/>
      <c r="AE4" s="1"/>
      <c r="AF4" s="1"/>
      <c r="AG4" s="29"/>
      <c r="AH4" s="29"/>
      <c r="AI4" s="1"/>
      <c r="AJ4" s="1"/>
      <c r="AK4" s="1"/>
      <c r="AL4" s="29"/>
      <c r="AM4" s="29"/>
      <c r="AN4" s="1"/>
      <c r="AO4" s="1"/>
    </row>
    <row r="5" spans="1:41" s="34" customFormat="1" ht="12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s="34" customFormat="1" ht="12.7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s="34" customFormat="1" ht="15.75" customHeight="1" x14ac:dyDescent="0.2">
      <c r="A7" s="103" t="str">
        <f>VLOOKUP("&lt;Fachbereich&gt;",Uebersetzungen!$B$3:$E$60,Uebersetzungen!$B$2+1,FALSE)</f>
        <v>Daten &amp; Statistik</v>
      </c>
      <c r="B7" s="103"/>
      <c r="C7" s="103"/>
      <c r="D7" s="103"/>
      <c r="E7" s="103"/>
      <c r="F7" s="103"/>
      <c r="G7" s="103"/>
      <c r="H7" s="103"/>
      <c r="I7" s="103"/>
      <c r="J7" s="2"/>
      <c r="K7" s="2"/>
      <c r="L7" s="40"/>
      <c r="O7" s="2"/>
      <c r="P7" s="2"/>
      <c r="T7" s="2"/>
      <c r="U7" s="2"/>
      <c r="V7" s="40"/>
      <c r="Y7" s="2"/>
      <c r="Z7" s="2"/>
      <c r="AA7" s="40"/>
      <c r="AD7" s="2"/>
      <c r="AE7" s="2"/>
      <c r="AF7" s="40"/>
      <c r="AI7" s="2"/>
      <c r="AJ7" s="2"/>
      <c r="AK7" s="40"/>
      <c r="AN7" s="2"/>
      <c r="AO7" s="2"/>
    </row>
    <row r="8" spans="1:41" s="34" customFormat="1" ht="12.7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s="35" customFormat="1" ht="18" x14ac:dyDescent="0.2">
      <c r="A9" s="11" t="str">
        <f>VLOOKUP("&lt;T2Titel&gt;",Uebersetzungen!$B$3:$E$60,Uebersetzungen!$B$2+1,FALSE)</f>
        <v>Unternehmensschliessungen nach Kantonen seit 2013</v>
      </c>
      <c r="B9" s="45"/>
      <c r="C9" s="45"/>
      <c r="D9" s="45"/>
      <c r="E9" s="45"/>
      <c r="F9" s="45"/>
      <c r="G9" s="45"/>
      <c r="H9" s="30"/>
      <c r="I9" s="30"/>
      <c r="J9" s="30"/>
      <c r="K9" s="30"/>
      <c r="L9" s="45"/>
      <c r="M9" s="30"/>
      <c r="N9" s="30"/>
      <c r="O9" s="30"/>
      <c r="P9" s="30"/>
      <c r="Q9" s="45"/>
      <c r="R9" s="30"/>
      <c r="S9" s="30"/>
      <c r="T9" s="30"/>
      <c r="U9" s="30"/>
      <c r="V9" s="45"/>
      <c r="W9" s="30"/>
      <c r="X9" s="30"/>
      <c r="Y9" s="30"/>
      <c r="Z9" s="30"/>
      <c r="AA9" s="45"/>
      <c r="AB9" s="30"/>
      <c r="AC9" s="30"/>
      <c r="AD9" s="30"/>
      <c r="AE9" s="30"/>
      <c r="AF9" s="45"/>
      <c r="AG9" s="30"/>
      <c r="AH9" s="30"/>
      <c r="AI9" s="30"/>
      <c r="AJ9" s="30"/>
      <c r="AK9" s="45"/>
      <c r="AL9" s="30"/>
      <c r="AM9" s="30"/>
      <c r="AN9" s="30"/>
      <c r="AO9" s="30"/>
    </row>
    <row r="10" spans="1:41" s="35" customFormat="1" ht="12.75" x14ac:dyDescent="0.2">
      <c r="A10" s="12"/>
      <c r="B10" s="46"/>
      <c r="C10" s="46"/>
      <c r="D10" s="46"/>
      <c r="E10" s="46"/>
      <c r="F10" s="46"/>
      <c r="G10" s="46"/>
      <c r="H10" s="30"/>
      <c r="I10" s="30"/>
      <c r="J10" s="30"/>
      <c r="K10" s="30"/>
      <c r="L10" s="46"/>
      <c r="M10" s="30"/>
      <c r="N10" s="30"/>
      <c r="O10" s="30"/>
      <c r="P10" s="30"/>
      <c r="Q10" s="46"/>
      <c r="R10" s="30"/>
      <c r="S10" s="30"/>
      <c r="T10" s="30"/>
      <c r="U10" s="30"/>
      <c r="V10" s="46"/>
      <c r="W10" s="30"/>
      <c r="X10" s="30"/>
      <c r="Y10" s="30"/>
      <c r="Z10" s="30"/>
      <c r="AA10" s="46"/>
      <c r="AB10" s="30"/>
      <c r="AC10" s="30"/>
      <c r="AD10" s="30"/>
      <c r="AE10" s="30"/>
      <c r="AF10" s="46"/>
      <c r="AG10" s="30"/>
      <c r="AH10" s="30"/>
      <c r="AI10" s="30"/>
      <c r="AJ10" s="30"/>
      <c r="AK10" s="46"/>
      <c r="AL10" s="30"/>
      <c r="AM10" s="30"/>
      <c r="AN10" s="30"/>
      <c r="AO10" s="30"/>
    </row>
    <row r="11" spans="1:41" ht="18.75" thickBot="1" x14ac:dyDescent="0.3">
      <c r="H11" s="10"/>
      <c r="I11" s="4"/>
      <c r="J11" s="4"/>
      <c r="K11" s="4"/>
      <c r="M11" s="10"/>
      <c r="N11" s="4"/>
      <c r="O11" s="4"/>
      <c r="P11" s="4"/>
      <c r="R11" s="10"/>
      <c r="S11" s="4"/>
      <c r="T11" s="4"/>
      <c r="U11" s="4"/>
      <c r="W11" s="10"/>
      <c r="X11" s="4"/>
      <c r="Y11" s="4"/>
      <c r="Z11" s="4"/>
      <c r="AB11" s="10"/>
      <c r="AC11" s="4"/>
      <c r="AD11" s="4"/>
      <c r="AE11" s="4"/>
      <c r="AG11" s="10"/>
      <c r="AH11" s="4"/>
      <c r="AI11" s="4"/>
      <c r="AJ11" s="4"/>
      <c r="AL11" s="10"/>
      <c r="AM11" s="4"/>
      <c r="AN11" s="4"/>
      <c r="AO11" s="4"/>
    </row>
    <row r="12" spans="1:41" s="37" customFormat="1" ht="18.75" thickBot="1" x14ac:dyDescent="0.3">
      <c r="A12" s="3"/>
      <c r="B12" s="3"/>
      <c r="C12" s="125">
        <v>2020</v>
      </c>
      <c r="D12" s="126"/>
      <c r="E12" s="126"/>
      <c r="F12" s="127"/>
      <c r="G12" s="3"/>
      <c r="H12" s="125">
        <v>2019</v>
      </c>
      <c r="I12" s="126"/>
      <c r="J12" s="126"/>
      <c r="K12" s="127"/>
      <c r="L12" s="3"/>
      <c r="M12" s="125">
        <v>2018</v>
      </c>
      <c r="N12" s="126"/>
      <c r="O12" s="126"/>
      <c r="P12" s="127"/>
      <c r="Q12" s="3"/>
      <c r="R12" s="125">
        <v>2017</v>
      </c>
      <c r="S12" s="126"/>
      <c r="T12" s="126"/>
      <c r="U12" s="127"/>
      <c r="V12" s="3"/>
      <c r="W12" s="125">
        <v>2016</v>
      </c>
      <c r="X12" s="126"/>
      <c r="Y12" s="126"/>
      <c r="Z12" s="127"/>
      <c r="AA12" s="3"/>
      <c r="AB12" s="125">
        <v>2015</v>
      </c>
      <c r="AC12" s="126"/>
      <c r="AD12" s="126"/>
      <c r="AE12" s="127"/>
      <c r="AF12" s="3"/>
      <c r="AG12" s="125">
        <v>2014</v>
      </c>
      <c r="AH12" s="126"/>
      <c r="AI12" s="126"/>
      <c r="AJ12" s="127"/>
      <c r="AK12" s="3"/>
      <c r="AL12" s="125">
        <v>2013</v>
      </c>
      <c r="AM12" s="126"/>
      <c r="AN12" s="126"/>
      <c r="AO12" s="127"/>
    </row>
    <row r="13" spans="1:41" s="37" customFormat="1" ht="37.5" customHeight="1" thickBot="1" x14ac:dyDescent="0.3">
      <c r="A13" s="3"/>
      <c r="B13" s="3"/>
      <c r="C13" s="121" t="str">
        <f>VLOOKUP("&lt;T2SpaltenTitel_1&gt;",Uebersetzungen!$B$3:$E$60,Uebersetzungen!$B$2+1,FALSE)</f>
        <v>Anzahl geschlossene Unternehmen</v>
      </c>
      <c r="D13" s="122"/>
      <c r="E13" s="123" t="str">
        <f>VLOOKUP("&lt;T2SpaltenTitel_2&gt;",Uebersetzungen!$B$3:$E$60,Uebersetzungen!$B$2+1,FALSE)</f>
        <v>Anzahl verlorene Stellen</v>
      </c>
      <c r="F13" s="124"/>
      <c r="G13" s="3"/>
      <c r="H13" s="121" t="str">
        <f>VLOOKUP("&lt;T2SpaltenTitel_1&gt;",Uebersetzungen!$B$3:$E$60,Uebersetzungen!$B$2+1,FALSE)</f>
        <v>Anzahl geschlossene Unternehmen</v>
      </c>
      <c r="I13" s="122"/>
      <c r="J13" s="123" t="str">
        <f>VLOOKUP("&lt;T2SpaltenTitel_2&gt;",Uebersetzungen!$B$3:$E$60,Uebersetzungen!$B$2+1,FALSE)</f>
        <v>Anzahl verlorene Stellen</v>
      </c>
      <c r="K13" s="124"/>
      <c r="L13" s="3"/>
      <c r="M13" s="121" t="str">
        <f>VLOOKUP("&lt;T2SpaltenTitel_1&gt;",Uebersetzungen!$B$3:$E$60,Uebersetzungen!$B$2+1,FALSE)</f>
        <v>Anzahl geschlossene Unternehmen</v>
      </c>
      <c r="N13" s="122"/>
      <c r="O13" s="123" t="str">
        <f>VLOOKUP("&lt;T2SpaltenTitel_2&gt;",Uebersetzungen!$B$3:$E$60,Uebersetzungen!$B$2+1,FALSE)</f>
        <v>Anzahl verlorene Stellen</v>
      </c>
      <c r="P13" s="124"/>
      <c r="Q13" s="3"/>
      <c r="R13" s="121" t="str">
        <f>VLOOKUP("&lt;T2SpaltenTitel_1&gt;",Uebersetzungen!$B$3:$E$60,Uebersetzungen!$B$2+1,FALSE)</f>
        <v>Anzahl geschlossene Unternehmen</v>
      </c>
      <c r="S13" s="122"/>
      <c r="T13" s="123" t="str">
        <f>VLOOKUP("&lt;T2SpaltenTitel_2&gt;",Uebersetzungen!$B$3:$E$60,Uebersetzungen!$B$2+1,FALSE)</f>
        <v>Anzahl verlorene Stellen</v>
      </c>
      <c r="U13" s="124"/>
      <c r="V13" s="3"/>
      <c r="W13" s="121" t="str">
        <f>VLOOKUP("&lt;T2SpaltenTitel_1&gt;",Uebersetzungen!$B$3:$E$60,Uebersetzungen!$B$2+1,FALSE)</f>
        <v>Anzahl geschlossene Unternehmen</v>
      </c>
      <c r="X13" s="122"/>
      <c r="Y13" s="123" t="str">
        <f>VLOOKUP("&lt;T2SpaltenTitel_2&gt;",Uebersetzungen!$B$3:$E$60,Uebersetzungen!$B$2+1,FALSE)</f>
        <v>Anzahl verlorene Stellen</v>
      </c>
      <c r="Z13" s="124"/>
      <c r="AA13" s="3"/>
      <c r="AB13" s="121" t="str">
        <f>VLOOKUP("&lt;T2SpaltenTitel_1&gt;",Uebersetzungen!$B$3:$E$60,Uebersetzungen!$B$2+1,FALSE)</f>
        <v>Anzahl geschlossene Unternehmen</v>
      </c>
      <c r="AC13" s="122"/>
      <c r="AD13" s="123" t="str">
        <f>VLOOKUP("&lt;T2SpaltenTitel_2&gt;",Uebersetzungen!$B$3:$E$60,Uebersetzungen!$B$2+1,FALSE)</f>
        <v>Anzahl verlorene Stellen</v>
      </c>
      <c r="AE13" s="124"/>
      <c r="AF13" s="3"/>
      <c r="AG13" s="121" t="str">
        <f>VLOOKUP("&lt;T2SpaltenTitel_1&gt;",Uebersetzungen!$B$3:$E$60,Uebersetzungen!$B$2+1,FALSE)</f>
        <v>Anzahl geschlossene Unternehmen</v>
      </c>
      <c r="AH13" s="122"/>
      <c r="AI13" s="123" t="str">
        <f>VLOOKUP("&lt;T2SpaltenTitel_2&gt;",Uebersetzungen!$B$3:$E$60,Uebersetzungen!$B$2+1,FALSE)</f>
        <v>Anzahl verlorene Stellen</v>
      </c>
      <c r="AJ13" s="124"/>
      <c r="AK13" s="3"/>
      <c r="AL13" s="121" t="str">
        <f>VLOOKUP("&lt;T2SpaltenTitel_1&gt;",Uebersetzungen!$B$3:$E$60,Uebersetzungen!$B$2+1,FALSE)</f>
        <v>Anzahl geschlossene Unternehmen</v>
      </c>
      <c r="AM13" s="122"/>
      <c r="AN13" s="123" t="str">
        <f>VLOOKUP("&lt;T2SpaltenTitel_2&gt;",Uebersetzungen!$B$3:$E$60,Uebersetzungen!$B$2+1,FALSE)</f>
        <v>Anzahl verlorene Stellen</v>
      </c>
      <c r="AO13" s="124"/>
    </row>
    <row r="14" spans="1:41" s="37" customFormat="1" ht="30" customHeight="1" thickBot="1" x14ac:dyDescent="0.3">
      <c r="A14" s="42"/>
      <c r="B14" s="42"/>
      <c r="C14" s="55" t="str">
        <f>VLOOKUP("&lt;SpaltenTitel_2.1&gt;",Uebersetzungen!$B$3:$E$360,Uebersetzungen!$B$2+1,FALSE)</f>
        <v>Absolute Werte</v>
      </c>
      <c r="D14" s="56" t="str">
        <f>VLOOKUP("&lt;SpaltenTitel_2.2&gt;",Uebersetzungen!$B$3:$E$360,Uebersetzungen!$B$2+1,FALSE)</f>
        <v>in %</v>
      </c>
      <c r="E14" s="57" t="str">
        <f>VLOOKUP("&lt;SpaltenTitel_2.1&gt;",Uebersetzungen!$B$3:$E$360,Uebersetzungen!$B$2+1,FALSE)</f>
        <v>Absolute Werte</v>
      </c>
      <c r="F14" s="58" t="str">
        <f>VLOOKUP("&lt;SpaltenTitel_2.2&gt;",Uebersetzungen!$B$3:$E$360,Uebersetzungen!$B$2+1,FALSE)</f>
        <v>in %</v>
      </c>
      <c r="G14" s="42"/>
      <c r="H14" s="55" t="str">
        <f>VLOOKUP("&lt;SpaltenTitel_2.1&gt;",Uebersetzungen!$B$3:$E$360,Uebersetzungen!$B$2+1,FALSE)</f>
        <v>Absolute Werte</v>
      </c>
      <c r="I14" s="56" t="str">
        <f>VLOOKUP("&lt;SpaltenTitel_2.2&gt;",Uebersetzungen!$B$3:$E$360,Uebersetzungen!$B$2+1,FALSE)</f>
        <v>in %</v>
      </c>
      <c r="J14" s="57" t="str">
        <f>VLOOKUP("&lt;SpaltenTitel_2.1&gt;",Uebersetzungen!$B$3:$E$360,Uebersetzungen!$B$2+1,FALSE)</f>
        <v>Absolute Werte</v>
      </c>
      <c r="K14" s="58" t="str">
        <f>VLOOKUP("&lt;SpaltenTitel_2.2&gt;",Uebersetzungen!$B$3:$E$360,Uebersetzungen!$B$2+1,FALSE)</f>
        <v>in %</v>
      </c>
      <c r="L14" s="42"/>
      <c r="M14" s="55" t="str">
        <f>VLOOKUP("&lt;SpaltenTitel_2.1&gt;",Uebersetzungen!$B$3:$E$360,Uebersetzungen!$B$2+1,FALSE)</f>
        <v>Absolute Werte</v>
      </c>
      <c r="N14" s="56" t="str">
        <f>VLOOKUP("&lt;SpaltenTitel_2.2&gt;",Uebersetzungen!$B$3:$E$360,Uebersetzungen!$B$2+1,FALSE)</f>
        <v>in %</v>
      </c>
      <c r="O14" s="57" t="str">
        <f>VLOOKUP("&lt;SpaltenTitel_2.1&gt;",Uebersetzungen!$B$3:$E$360,Uebersetzungen!$B$2+1,FALSE)</f>
        <v>Absolute Werte</v>
      </c>
      <c r="P14" s="58" t="str">
        <f>VLOOKUP("&lt;SpaltenTitel_2.2&gt;",Uebersetzungen!$B$3:$E$360,Uebersetzungen!$B$2+1,FALSE)</f>
        <v>in %</v>
      </c>
      <c r="Q14" s="42"/>
      <c r="R14" s="55" t="str">
        <f>VLOOKUP("&lt;SpaltenTitel_2.1&gt;",Uebersetzungen!$B$3:$E$360,Uebersetzungen!$B$2+1,FALSE)</f>
        <v>Absolute Werte</v>
      </c>
      <c r="S14" s="56" t="str">
        <f>VLOOKUP("&lt;SpaltenTitel_2.2&gt;",Uebersetzungen!$B$3:$E$360,Uebersetzungen!$B$2+1,FALSE)</f>
        <v>in %</v>
      </c>
      <c r="T14" s="57" t="str">
        <f>VLOOKUP("&lt;SpaltenTitel_2.1&gt;",Uebersetzungen!$B$3:$E$360,Uebersetzungen!$B$2+1,FALSE)</f>
        <v>Absolute Werte</v>
      </c>
      <c r="U14" s="58" t="str">
        <f>VLOOKUP("&lt;SpaltenTitel_2.2&gt;",Uebersetzungen!$B$3:$E$360,Uebersetzungen!$B$2+1,FALSE)</f>
        <v>in %</v>
      </c>
      <c r="V14" s="42"/>
      <c r="W14" s="55" t="str">
        <f>VLOOKUP("&lt;SpaltenTitel_2.1&gt;",Uebersetzungen!$B$3:$E$360,Uebersetzungen!$B$2+1,FALSE)</f>
        <v>Absolute Werte</v>
      </c>
      <c r="X14" s="56" t="str">
        <f>VLOOKUP("&lt;SpaltenTitel_2.2&gt;",Uebersetzungen!$B$3:$E$360,Uebersetzungen!$B$2+1,FALSE)</f>
        <v>in %</v>
      </c>
      <c r="Y14" s="57" t="str">
        <f>VLOOKUP("&lt;SpaltenTitel_2.1&gt;",Uebersetzungen!$B$3:$E$360,Uebersetzungen!$B$2+1,FALSE)</f>
        <v>Absolute Werte</v>
      </c>
      <c r="Z14" s="58" t="str">
        <f>VLOOKUP("&lt;SpaltenTitel_2.2&gt;",Uebersetzungen!$B$3:$E$360,Uebersetzungen!$B$2+1,FALSE)</f>
        <v>in %</v>
      </c>
      <c r="AA14" s="42"/>
      <c r="AB14" s="55" t="str">
        <f>VLOOKUP("&lt;SpaltenTitel_2.1&gt;",Uebersetzungen!$B$3:$E$360,Uebersetzungen!$B$2+1,FALSE)</f>
        <v>Absolute Werte</v>
      </c>
      <c r="AC14" s="56" t="str">
        <f>VLOOKUP("&lt;SpaltenTitel_2.2&gt;",Uebersetzungen!$B$3:$E$360,Uebersetzungen!$B$2+1,FALSE)</f>
        <v>in %</v>
      </c>
      <c r="AD14" s="57" t="str">
        <f>VLOOKUP("&lt;SpaltenTitel_2.1&gt;",Uebersetzungen!$B$3:$E$360,Uebersetzungen!$B$2+1,FALSE)</f>
        <v>Absolute Werte</v>
      </c>
      <c r="AE14" s="58" t="str">
        <f>VLOOKUP("&lt;SpaltenTitel_2.2&gt;",Uebersetzungen!$B$3:$E$360,Uebersetzungen!$B$2+1,FALSE)</f>
        <v>in %</v>
      </c>
      <c r="AF14" s="42"/>
      <c r="AG14" s="55" t="str">
        <f>VLOOKUP("&lt;SpaltenTitel_2.1&gt;",Uebersetzungen!$B$3:$E$360,Uebersetzungen!$B$2+1,FALSE)</f>
        <v>Absolute Werte</v>
      </c>
      <c r="AH14" s="56" t="str">
        <f>VLOOKUP("&lt;SpaltenTitel_2.2&gt;",Uebersetzungen!$B$3:$E$360,Uebersetzungen!$B$2+1,FALSE)</f>
        <v>in %</v>
      </c>
      <c r="AI14" s="57" t="str">
        <f>VLOOKUP("&lt;SpaltenTitel_2.1&gt;",Uebersetzungen!$B$3:$E$360,Uebersetzungen!$B$2+1,FALSE)</f>
        <v>Absolute Werte</v>
      </c>
      <c r="AJ14" s="58" t="str">
        <f>VLOOKUP("&lt;SpaltenTitel_2.2&gt;",Uebersetzungen!$B$3:$E$360,Uebersetzungen!$B$2+1,FALSE)</f>
        <v>in %</v>
      </c>
      <c r="AK14" s="42"/>
      <c r="AL14" s="55" t="str">
        <f>VLOOKUP("&lt;SpaltenTitel_2.1&gt;",Uebersetzungen!$B$3:$E$360,Uebersetzungen!$B$2+1,FALSE)</f>
        <v>Absolute Werte</v>
      </c>
      <c r="AM14" s="56" t="str">
        <f>VLOOKUP("&lt;SpaltenTitel_2.2&gt;",Uebersetzungen!$B$3:$E$360,Uebersetzungen!$B$2+1,FALSE)</f>
        <v>in %</v>
      </c>
      <c r="AN14" s="57" t="str">
        <f>VLOOKUP("&lt;SpaltenTitel_2.1&gt;",Uebersetzungen!$B$3:$E$360,Uebersetzungen!$B$2+1,FALSE)</f>
        <v>Absolute Werte</v>
      </c>
      <c r="AO14" s="58" t="str">
        <f>VLOOKUP("&lt;SpaltenTitel_2.2&gt;",Uebersetzungen!$B$3:$E$360,Uebersetzungen!$B$2+1,FALSE)</f>
        <v>in %</v>
      </c>
    </row>
    <row r="15" spans="1:41" s="35" customFormat="1" ht="12.75" x14ac:dyDescent="0.2">
      <c r="A15" s="49" t="str">
        <f>VLOOKUP("&lt;Zeilentitel_1&gt;",Uebersetzungen!$B$3:$E$60,Uebersetzungen!$B$2+1,FALSE)</f>
        <v>Total</v>
      </c>
      <c r="B15" s="43"/>
      <c r="C15" s="95">
        <v>35771</v>
      </c>
      <c r="D15" s="52">
        <v>100</v>
      </c>
      <c r="E15" s="99">
        <v>48592</v>
      </c>
      <c r="F15" s="54">
        <v>100</v>
      </c>
      <c r="G15" s="43"/>
      <c r="H15" s="95">
        <v>40238</v>
      </c>
      <c r="I15" s="52">
        <v>100</v>
      </c>
      <c r="J15" s="99">
        <v>53784</v>
      </c>
      <c r="K15" s="54">
        <v>100</v>
      </c>
      <c r="L15" s="43"/>
      <c r="M15" s="95">
        <v>36197</v>
      </c>
      <c r="N15" s="52">
        <v>100</v>
      </c>
      <c r="O15" s="99">
        <v>50193</v>
      </c>
      <c r="P15" s="54">
        <v>100</v>
      </c>
      <c r="Q15" s="43"/>
      <c r="R15" s="95">
        <v>37442</v>
      </c>
      <c r="S15" s="52">
        <v>100</v>
      </c>
      <c r="T15" s="99">
        <v>50809</v>
      </c>
      <c r="U15" s="54">
        <v>100</v>
      </c>
      <c r="V15" s="43"/>
      <c r="W15" s="95">
        <v>36126</v>
      </c>
      <c r="X15" s="52">
        <v>100</v>
      </c>
      <c r="Y15" s="99">
        <v>48630</v>
      </c>
      <c r="Z15" s="54">
        <v>100</v>
      </c>
      <c r="AA15" s="43"/>
      <c r="AB15" s="95">
        <v>36553</v>
      </c>
      <c r="AC15" s="52">
        <v>100</v>
      </c>
      <c r="AD15" s="99">
        <v>50237</v>
      </c>
      <c r="AE15" s="54">
        <v>100</v>
      </c>
      <c r="AF15" s="43"/>
      <c r="AG15" s="95">
        <v>35409</v>
      </c>
      <c r="AH15" s="52">
        <v>100</v>
      </c>
      <c r="AI15" s="99">
        <v>47969</v>
      </c>
      <c r="AJ15" s="54">
        <v>100</v>
      </c>
      <c r="AK15" s="43"/>
      <c r="AL15" s="95">
        <v>32140</v>
      </c>
      <c r="AM15" s="52">
        <v>100</v>
      </c>
      <c r="AN15" s="99">
        <v>44896</v>
      </c>
      <c r="AO15" s="54">
        <v>100</v>
      </c>
    </row>
    <row r="16" spans="1:41" s="35" customFormat="1" ht="12.75" x14ac:dyDescent="0.2">
      <c r="A16" s="50" t="str">
        <f>VLOOKUP("&lt;Zeilentitel_2&gt;",Uebersetzungen!$B$3:$E$60,Uebersetzungen!$B$2+1,FALSE)</f>
        <v>Genferseeregion</v>
      </c>
      <c r="B16" s="42"/>
      <c r="C16" s="96">
        <v>7426</v>
      </c>
      <c r="D16" s="31">
        <v>20.7</v>
      </c>
      <c r="E16" s="100">
        <v>9964</v>
      </c>
      <c r="F16" s="33">
        <v>20.505432993085282</v>
      </c>
      <c r="G16" s="42"/>
      <c r="H16" s="96">
        <v>8748</v>
      </c>
      <c r="I16" s="31">
        <v>21.740643173119935</v>
      </c>
      <c r="J16" s="100">
        <v>11530</v>
      </c>
      <c r="K16" s="33">
        <v>21.437602260895432</v>
      </c>
      <c r="L16" s="42"/>
      <c r="M16" s="96">
        <v>7397</v>
      </c>
      <c r="N16" s="31">
        <v>20.399999999999999</v>
      </c>
      <c r="O16" s="100">
        <v>10235</v>
      </c>
      <c r="P16" s="33">
        <v>20.399999999999999</v>
      </c>
      <c r="Q16" s="42"/>
      <c r="R16" s="96">
        <v>7372</v>
      </c>
      <c r="S16" s="31">
        <v>19.689119170984455</v>
      </c>
      <c r="T16" s="100">
        <v>10003</v>
      </c>
      <c r="U16" s="33">
        <v>19.687456946603948</v>
      </c>
      <c r="V16" s="42"/>
      <c r="W16" s="96">
        <v>6697</v>
      </c>
      <c r="X16" s="31">
        <v>18.537895144771081</v>
      </c>
      <c r="Y16" s="100">
        <v>9021</v>
      </c>
      <c r="Z16" s="33">
        <v>18.550277606415793</v>
      </c>
      <c r="AA16" s="42"/>
      <c r="AB16" s="96">
        <v>6580</v>
      </c>
      <c r="AC16" s="31">
        <v>18.001258446639127</v>
      </c>
      <c r="AD16" s="100">
        <v>9303</v>
      </c>
      <c r="AE16" s="33">
        <v>18.518223620041006</v>
      </c>
      <c r="AF16" s="42"/>
      <c r="AG16" s="96">
        <v>6651</v>
      </c>
      <c r="AH16" s="31">
        <v>18.783360162670508</v>
      </c>
      <c r="AI16" s="100">
        <v>9221</v>
      </c>
      <c r="AJ16" s="33">
        <v>19.222831411953553</v>
      </c>
      <c r="AK16" s="42"/>
      <c r="AL16" s="96">
        <v>5888</v>
      </c>
      <c r="AM16" s="31">
        <v>18.319850653391413</v>
      </c>
      <c r="AN16" s="100">
        <v>8584</v>
      </c>
      <c r="AO16" s="33">
        <v>19.11974340698503</v>
      </c>
    </row>
    <row r="17" spans="1:41" s="35" customFormat="1" ht="12.75" x14ac:dyDescent="0.2">
      <c r="A17" s="51" t="str">
        <f>VLOOKUP("&lt;Zeilentitel_3&gt;",Uebersetzungen!$B$3:$E$60,Uebersetzungen!$B$2+1,FALSE)</f>
        <v>Waadt</v>
      </c>
      <c r="B17" s="42"/>
      <c r="C17" s="97">
        <v>3461</v>
      </c>
      <c r="D17" s="13">
        <v>9.6754354085711878</v>
      </c>
      <c r="E17" s="101">
        <v>4507</v>
      </c>
      <c r="F17" s="16">
        <v>9.2751893315772147</v>
      </c>
      <c r="G17" s="42"/>
      <c r="H17" s="97">
        <v>4216</v>
      </c>
      <c r="I17" s="13">
        <v>10.477657935285054</v>
      </c>
      <c r="J17" s="101">
        <v>5408</v>
      </c>
      <c r="K17" s="16">
        <v>10</v>
      </c>
      <c r="L17" s="42"/>
      <c r="M17" s="97">
        <v>3393</v>
      </c>
      <c r="N17" s="13">
        <v>9.4</v>
      </c>
      <c r="O17" s="101">
        <v>4569</v>
      </c>
      <c r="P17" s="16">
        <v>9.1</v>
      </c>
      <c r="Q17" s="42"/>
      <c r="R17" s="97">
        <v>3529</v>
      </c>
      <c r="S17" s="13">
        <v>9.4252443779712625</v>
      </c>
      <c r="T17" s="101">
        <v>4658</v>
      </c>
      <c r="U17" s="16">
        <v>9.1676671455844438</v>
      </c>
      <c r="V17" s="42"/>
      <c r="W17" s="97">
        <v>3139</v>
      </c>
      <c r="X17" s="13">
        <v>8.6890328295410502</v>
      </c>
      <c r="Y17" s="101">
        <v>4169</v>
      </c>
      <c r="Z17" s="16">
        <v>8.5728973884433479</v>
      </c>
      <c r="AA17" s="42"/>
      <c r="AB17" s="97">
        <v>3019</v>
      </c>
      <c r="AC17" s="13">
        <v>8.1999999999999993</v>
      </c>
      <c r="AD17" s="101">
        <v>4159</v>
      </c>
      <c r="AE17" s="16">
        <v>8.2787586838386051</v>
      </c>
      <c r="AF17" s="42"/>
      <c r="AG17" s="97">
        <v>3249</v>
      </c>
      <c r="AH17" s="13">
        <v>9.1756333135643473</v>
      </c>
      <c r="AI17" s="101">
        <v>4370</v>
      </c>
      <c r="AJ17" s="16">
        <v>9.1100502407805042</v>
      </c>
      <c r="AK17" s="42"/>
      <c r="AL17" s="97">
        <v>2743</v>
      </c>
      <c r="AM17" s="13">
        <v>8.5345364032358422</v>
      </c>
      <c r="AN17" s="101">
        <v>3982</v>
      </c>
      <c r="AO17" s="16">
        <v>8.8693870277975755</v>
      </c>
    </row>
    <row r="18" spans="1:41" s="35" customFormat="1" ht="12.75" x14ac:dyDescent="0.2">
      <c r="A18" s="51" t="str">
        <f>VLOOKUP("&lt;Zeilentitel_4&gt;",Uebersetzungen!$B$3:$E$60,Uebersetzungen!$B$2+1,FALSE)</f>
        <v>Wallis</v>
      </c>
      <c r="B18" s="42"/>
      <c r="C18" s="97">
        <v>1414</v>
      </c>
      <c r="D18" s="13">
        <v>3.9</v>
      </c>
      <c r="E18" s="101">
        <v>1935</v>
      </c>
      <c r="F18" s="16">
        <v>3.9821369772802111</v>
      </c>
      <c r="G18" s="42"/>
      <c r="H18" s="97">
        <v>1573</v>
      </c>
      <c r="I18" s="13">
        <v>3.909240021869874</v>
      </c>
      <c r="J18" s="101">
        <v>2153</v>
      </c>
      <c r="K18" s="16">
        <v>4.0030492339729289</v>
      </c>
      <c r="L18" s="42"/>
      <c r="M18" s="97">
        <v>1426</v>
      </c>
      <c r="N18" s="13">
        <v>3.9</v>
      </c>
      <c r="O18" s="101">
        <v>1937</v>
      </c>
      <c r="P18" s="16">
        <v>3.9</v>
      </c>
      <c r="Q18" s="42"/>
      <c r="R18" s="97">
        <v>1344</v>
      </c>
      <c r="S18" s="13">
        <v>3.5895518401794781</v>
      </c>
      <c r="T18" s="101">
        <v>1882</v>
      </c>
      <c r="U18" s="16">
        <v>3.7040681768977937</v>
      </c>
      <c r="V18" s="42"/>
      <c r="W18" s="97">
        <v>1313</v>
      </c>
      <c r="X18" s="13">
        <v>3.6345014670874165</v>
      </c>
      <c r="Y18" s="101">
        <v>1818</v>
      </c>
      <c r="Z18" s="16">
        <v>3.7384330660086369</v>
      </c>
      <c r="AA18" s="42"/>
      <c r="AB18" s="97">
        <v>1265</v>
      </c>
      <c r="AC18" s="13">
        <v>3.4607282575985554</v>
      </c>
      <c r="AD18" s="101">
        <v>1768</v>
      </c>
      <c r="AE18" s="16">
        <v>3.5193184306387724</v>
      </c>
      <c r="AF18" s="42"/>
      <c r="AG18" s="97">
        <v>1236</v>
      </c>
      <c r="AH18" s="13">
        <v>3.490637973396594</v>
      </c>
      <c r="AI18" s="101">
        <v>1732</v>
      </c>
      <c r="AJ18" s="16">
        <v>3.6106652212887487</v>
      </c>
      <c r="AK18" s="42"/>
      <c r="AL18" s="97">
        <v>1129</v>
      </c>
      <c r="AM18" s="13">
        <v>3.5127566894835094</v>
      </c>
      <c r="AN18" s="101">
        <v>1635</v>
      </c>
      <c r="AO18" s="16">
        <v>3.6417498218104063</v>
      </c>
    </row>
    <row r="19" spans="1:41" s="35" customFormat="1" ht="12.75" x14ac:dyDescent="0.2">
      <c r="A19" s="51" t="str">
        <f>VLOOKUP("&lt;Zeilentitel_5&gt;",Uebersetzungen!$B$3:$E$60,Uebersetzungen!$B$2+1,FALSE)</f>
        <v>Genf</v>
      </c>
      <c r="B19" s="42"/>
      <c r="C19" s="97">
        <v>2551</v>
      </c>
      <c r="D19" s="13">
        <v>7.1314752173548408</v>
      </c>
      <c r="E19" s="101">
        <v>3522</v>
      </c>
      <c r="F19" s="16">
        <v>7.2481066842278565</v>
      </c>
      <c r="G19" s="42"/>
      <c r="H19" s="97">
        <v>2959</v>
      </c>
      <c r="I19" s="13">
        <v>7.3</v>
      </c>
      <c r="J19" s="101">
        <v>3969</v>
      </c>
      <c r="K19" s="16">
        <v>7.3795180722891569</v>
      </c>
      <c r="L19" s="42"/>
      <c r="M19" s="97">
        <v>2578</v>
      </c>
      <c r="N19" s="13">
        <v>7.1</v>
      </c>
      <c r="O19" s="101">
        <v>3729</v>
      </c>
      <c r="P19" s="16">
        <v>7.4</v>
      </c>
      <c r="Q19" s="42"/>
      <c r="R19" s="97">
        <v>2499</v>
      </c>
      <c r="S19" s="13">
        <v>6.6743229528337169</v>
      </c>
      <c r="T19" s="101">
        <v>3463</v>
      </c>
      <c r="U19" s="16">
        <v>6.8157216241217107</v>
      </c>
      <c r="V19" s="42"/>
      <c r="W19" s="97">
        <v>2245</v>
      </c>
      <c r="X19" s="13">
        <v>6.2143608481426114</v>
      </c>
      <c r="Y19" s="101">
        <v>3034</v>
      </c>
      <c r="Z19" s="16">
        <v>6.3</v>
      </c>
      <c r="AA19" s="42"/>
      <c r="AB19" s="97">
        <v>2296</v>
      </c>
      <c r="AC19" s="13">
        <v>6.2812901813804611</v>
      </c>
      <c r="AD19" s="101">
        <v>3376</v>
      </c>
      <c r="AE19" s="16">
        <v>6.7201465055636289</v>
      </c>
      <c r="AF19" s="42"/>
      <c r="AG19" s="97">
        <v>2166</v>
      </c>
      <c r="AH19" s="13">
        <v>6.1170888757095661</v>
      </c>
      <c r="AI19" s="101">
        <v>3119</v>
      </c>
      <c r="AJ19" s="16">
        <v>6.5021159498843</v>
      </c>
      <c r="AK19" s="42"/>
      <c r="AL19" s="97">
        <v>2016</v>
      </c>
      <c r="AM19" s="13">
        <v>6.2725575606720598</v>
      </c>
      <c r="AN19" s="101">
        <v>2967</v>
      </c>
      <c r="AO19" s="16">
        <v>6.6086065573770485</v>
      </c>
    </row>
    <row r="20" spans="1:41" s="35" customFormat="1" ht="12.75" x14ac:dyDescent="0.2">
      <c r="A20" s="50" t="str">
        <f>VLOOKUP("&lt;Zeilentitel_6&gt;",Uebersetzungen!$B$3:$E$60,Uebersetzungen!$B$2+1,FALSE)</f>
        <v>Espace Mittelland</v>
      </c>
      <c r="B20" s="42"/>
      <c r="C20" s="96">
        <v>6622</v>
      </c>
      <c r="D20" s="31">
        <v>18.51220262223589</v>
      </c>
      <c r="E20" s="100">
        <v>8757</v>
      </c>
      <c r="F20" s="33">
        <v>18.021485018109974</v>
      </c>
      <c r="G20" s="42"/>
      <c r="H20" s="96">
        <v>7396</v>
      </c>
      <c r="I20" s="31">
        <v>18.380635220438389</v>
      </c>
      <c r="J20" s="100">
        <v>9716</v>
      </c>
      <c r="K20" s="33">
        <v>18.064852000594971</v>
      </c>
      <c r="L20" s="42"/>
      <c r="M20" s="96">
        <v>6839</v>
      </c>
      <c r="N20" s="31">
        <v>18.899999999999999</v>
      </c>
      <c r="O20" s="100">
        <v>9046</v>
      </c>
      <c r="P20" s="33">
        <v>18</v>
      </c>
      <c r="Q20" s="42"/>
      <c r="R20" s="96">
        <v>6671</v>
      </c>
      <c r="S20" s="31">
        <v>17.816890123390845</v>
      </c>
      <c r="T20" s="100">
        <v>8881</v>
      </c>
      <c r="U20" s="33">
        <v>17.47918675825149</v>
      </c>
      <c r="V20" s="42"/>
      <c r="W20" s="96">
        <v>6656</v>
      </c>
      <c r="X20" s="31">
        <v>18.424403476720368</v>
      </c>
      <c r="Y20" s="100">
        <v>8722</v>
      </c>
      <c r="Z20" s="33">
        <v>17.935430804030432</v>
      </c>
      <c r="AA20" s="42"/>
      <c r="AB20" s="96">
        <v>6543</v>
      </c>
      <c r="AC20" s="31">
        <v>17.900035564796323</v>
      </c>
      <c r="AD20" s="100">
        <v>8668</v>
      </c>
      <c r="AE20" s="33">
        <v>17.2</v>
      </c>
      <c r="AF20" s="42"/>
      <c r="AG20" s="96">
        <v>6506</v>
      </c>
      <c r="AH20" s="31">
        <v>18.373859753170098</v>
      </c>
      <c r="AI20" s="100">
        <v>8492</v>
      </c>
      <c r="AJ20" s="33">
        <v>17.703099918697493</v>
      </c>
      <c r="AK20" s="42"/>
      <c r="AL20" s="96">
        <v>5948</v>
      </c>
      <c r="AM20" s="31">
        <v>18.506533914125701</v>
      </c>
      <c r="AN20" s="100">
        <v>8232</v>
      </c>
      <c r="AO20" s="33">
        <v>18.335709194583035</v>
      </c>
    </row>
    <row r="21" spans="1:41" s="35" customFormat="1" ht="12.75" x14ac:dyDescent="0.2">
      <c r="A21" s="51" t="str">
        <f>VLOOKUP("&lt;Zeilentitel_7&gt;",Uebersetzungen!$B$3:$E$60,Uebersetzungen!$B$2+1,FALSE)</f>
        <v>Bern</v>
      </c>
      <c r="B21" s="42"/>
      <c r="C21" s="97">
        <v>3638</v>
      </c>
      <c r="D21" s="13">
        <v>10.170249643566018</v>
      </c>
      <c r="E21" s="101">
        <v>4799</v>
      </c>
      <c r="F21" s="16">
        <v>9.8761112940401716</v>
      </c>
      <c r="G21" s="42"/>
      <c r="H21" s="97">
        <v>3941</v>
      </c>
      <c r="I21" s="13">
        <v>9.7942243650280822</v>
      </c>
      <c r="J21" s="101">
        <v>5178</v>
      </c>
      <c r="K21" s="16">
        <v>9.6273984828201691</v>
      </c>
      <c r="L21" s="42"/>
      <c r="M21" s="97">
        <v>3696</v>
      </c>
      <c r="N21" s="13">
        <v>10.199999999999999</v>
      </c>
      <c r="O21" s="101">
        <v>4876</v>
      </c>
      <c r="P21" s="16">
        <v>9.6999999999999993</v>
      </c>
      <c r="Q21" s="42"/>
      <c r="R21" s="97">
        <v>3547</v>
      </c>
      <c r="S21" s="13">
        <v>9.4733187329736666</v>
      </c>
      <c r="T21" s="101">
        <v>4852</v>
      </c>
      <c r="U21" s="16">
        <v>9.5494892637131219</v>
      </c>
      <c r="V21" s="42"/>
      <c r="W21" s="97">
        <v>3463</v>
      </c>
      <c r="X21" s="13">
        <v>9.5858938160881362</v>
      </c>
      <c r="Y21" s="101">
        <v>4569</v>
      </c>
      <c r="Z21" s="16">
        <v>9.3954349167180755</v>
      </c>
      <c r="AA21" s="42"/>
      <c r="AB21" s="97">
        <v>3502</v>
      </c>
      <c r="AC21" s="13">
        <v>9.5806089787431947</v>
      </c>
      <c r="AD21" s="101">
        <v>4565</v>
      </c>
      <c r="AE21" s="16">
        <v>9.086927961462667</v>
      </c>
      <c r="AF21" s="42"/>
      <c r="AG21" s="97">
        <v>3445</v>
      </c>
      <c r="AH21" s="13">
        <v>9.7291649015786952</v>
      </c>
      <c r="AI21" s="101">
        <v>4495</v>
      </c>
      <c r="AJ21" s="16">
        <v>9.3706352019012282</v>
      </c>
      <c r="AK21" s="42"/>
      <c r="AL21" s="97">
        <v>3065</v>
      </c>
      <c r="AM21" s="13">
        <v>9.5364032358431849</v>
      </c>
      <c r="AN21" s="101">
        <v>4233</v>
      </c>
      <c r="AO21" s="16">
        <v>9.4284568781183165</v>
      </c>
    </row>
    <row r="22" spans="1:41" s="35" customFormat="1" ht="12.75" x14ac:dyDescent="0.2">
      <c r="A22" s="51" t="str">
        <f>VLOOKUP("&lt;Zeilentitel_8&gt;",Uebersetzungen!$B$3:$E$60,Uebersetzungen!$B$2+1,FALSE)</f>
        <v>Freiburg</v>
      </c>
      <c r="B22" s="42"/>
      <c r="C22" s="97">
        <v>1118</v>
      </c>
      <c r="D22" s="13">
        <v>3.1254368063515137</v>
      </c>
      <c r="E22" s="101">
        <v>1491</v>
      </c>
      <c r="F22" s="16">
        <v>3.0684063220283173</v>
      </c>
      <c r="G22" s="42"/>
      <c r="H22" s="97">
        <v>1259</v>
      </c>
      <c r="I22" s="13">
        <v>3.1288831452855512</v>
      </c>
      <c r="J22" s="101">
        <v>1648</v>
      </c>
      <c r="K22" s="16">
        <v>3.0641082849918191</v>
      </c>
      <c r="L22" s="42"/>
      <c r="M22" s="97">
        <v>1104</v>
      </c>
      <c r="N22" s="13">
        <v>3.1</v>
      </c>
      <c r="O22" s="101">
        <v>1478</v>
      </c>
      <c r="P22" s="16">
        <v>2.9</v>
      </c>
      <c r="Q22" s="42"/>
      <c r="R22" s="97">
        <v>1093</v>
      </c>
      <c r="S22" s="13">
        <v>2.919181667645959</v>
      </c>
      <c r="T22" s="101">
        <v>1467</v>
      </c>
      <c r="U22" s="16">
        <v>2.8872837489421164</v>
      </c>
      <c r="V22" s="42"/>
      <c r="W22" s="97">
        <v>1118</v>
      </c>
      <c r="X22" s="13">
        <v>3.0947240214803742</v>
      </c>
      <c r="Y22" s="101">
        <v>1459</v>
      </c>
      <c r="Z22" s="16">
        <v>3.0002056343820684</v>
      </c>
      <c r="AA22" s="42"/>
      <c r="AB22" s="97">
        <v>1026</v>
      </c>
      <c r="AC22" s="13">
        <v>2.8068831559653109</v>
      </c>
      <c r="AD22" s="101">
        <v>1371</v>
      </c>
      <c r="AE22" s="16">
        <v>2.7290642355236181</v>
      </c>
      <c r="AF22" s="42"/>
      <c r="AG22" s="97">
        <v>1084</v>
      </c>
      <c r="AH22" s="13">
        <v>3.061368578609958</v>
      </c>
      <c r="AI22" s="101">
        <v>1393</v>
      </c>
      <c r="AJ22" s="16">
        <v>2.9039588067293463</v>
      </c>
      <c r="AK22" s="42"/>
      <c r="AL22" s="97">
        <v>1044</v>
      </c>
      <c r="AM22" s="13">
        <v>3.3</v>
      </c>
      <c r="AN22" s="101">
        <v>1532</v>
      </c>
      <c r="AO22" s="16">
        <v>3.4123307198859587</v>
      </c>
    </row>
    <row r="23" spans="1:41" s="35" customFormat="1" ht="12.75" x14ac:dyDescent="0.2">
      <c r="A23" s="51" t="str">
        <f>VLOOKUP("&lt;Zeilentitel_9&gt;",Uebersetzungen!$B$3:$E$60,Uebersetzungen!$B$2+1,FALSE)</f>
        <v>Solothurn</v>
      </c>
      <c r="B23" s="42"/>
      <c r="C23" s="97">
        <v>913</v>
      </c>
      <c r="D23" s="13">
        <v>2.5</v>
      </c>
      <c r="E23" s="101">
        <v>1223</v>
      </c>
      <c r="F23" s="16">
        <v>2.5168752057951926</v>
      </c>
      <c r="G23" s="42"/>
      <c r="H23" s="97">
        <v>1107</v>
      </c>
      <c r="I23" s="13">
        <v>2.7511307719071523</v>
      </c>
      <c r="J23" s="101">
        <v>1416</v>
      </c>
      <c r="K23" s="16">
        <v>2.6327532351628737</v>
      </c>
      <c r="L23" s="42"/>
      <c r="M23" s="97">
        <v>956</v>
      </c>
      <c r="N23" s="13">
        <v>2.6</v>
      </c>
      <c r="O23" s="101">
        <v>1300</v>
      </c>
      <c r="P23" s="16">
        <v>2.6</v>
      </c>
      <c r="Q23" s="42"/>
      <c r="R23" s="97">
        <v>1017</v>
      </c>
      <c r="S23" s="13">
        <v>2.7162010576358102</v>
      </c>
      <c r="T23" s="101">
        <v>1298</v>
      </c>
      <c r="U23" s="16">
        <v>2.5546655120155877</v>
      </c>
      <c r="V23" s="42"/>
      <c r="W23" s="97">
        <v>1004</v>
      </c>
      <c r="X23" s="13">
        <v>2.7791618225101034</v>
      </c>
      <c r="Y23" s="101">
        <v>1319</v>
      </c>
      <c r="Z23" s="16">
        <v>2.7123174994859141</v>
      </c>
      <c r="AA23" s="42"/>
      <c r="AB23" s="97">
        <v>975</v>
      </c>
      <c r="AC23" s="13">
        <v>2.6673597242360412</v>
      </c>
      <c r="AD23" s="101">
        <v>1319</v>
      </c>
      <c r="AE23" s="16">
        <v>2.6255548699165954</v>
      </c>
      <c r="AF23" s="42"/>
      <c r="AG23" s="97">
        <v>947</v>
      </c>
      <c r="AH23" s="13">
        <v>2.6744612951509503</v>
      </c>
      <c r="AI23" s="101">
        <v>1248</v>
      </c>
      <c r="AJ23" s="16">
        <v>2.6016802518293063</v>
      </c>
      <c r="AK23" s="42"/>
      <c r="AL23" s="97">
        <v>914</v>
      </c>
      <c r="AM23" s="13">
        <v>2.8438083385189796</v>
      </c>
      <c r="AN23" s="101">
        <v>1283</v>
      </c>
      <c r="AO23" s="16">
        <v>2.8577156094084106</v>
      </c>
    </row>
    <row r="24" spans="1:41" s="35" customFormat="1" ht="12.75" x14ac:dyDescent="0.2">
      <c r="A24" s="51" t="str">
        <f>VLOOKUP("&lt;Zeilentitel_10&gt;",Uebersetzungen!$B$3:$E$60,Uebersetzungen!$B$2+1,FALSE)</f>
        <v>Neuenburg</v>
      </c>
      <c r="B24" s="42"/>
      <c r="C24" s="97">
        <v>718</v>
      </c>
      <c r="D24" s="13">
        <v>2.0072125464761958</v>
      </c>
      <c r="E24" s="101">
        <v>934</v>
      </c>
      <c r="F24" s="16">
        <v>1.9221270991109647</v>
      </c>
      <c r="G24" s="42"/>
      <c r="H24" s="97">
        <v>802</v>
      </c>
      <c r="I24" s="13">
        <v>1.9931408121676029</v>
      </c>
      <c r="J24" s="101">
        <v>1068</v>
      </c>
      <c r="K24" s="16">
        <v>1.9857206604194555</v>
      </c>
      <c r="L24" s="42"/>
      <c r="M24" s="97">
        <v>801</v>
      </c>
      <c r="N24" s="13">
        <v>2.2000000000000002</v>
      </c>
      <c r="O24" s="101">
        <v>1001</v>
      </c>
      <c r="P24" s="16">
        <v>2</v>
      </c>
      <c r="Q24" s="42"/>
      <c r="R24" s="97">
        <v>753</v>
      </c>
      <c r="S24" s="13">
        <v>2.0111105176005553</v>
      </c>
      <c r="T24" s="101">
        <v>923</v>
      </c>
      <c r="U24" s="16">
        <v>1.8166072939833495</v>
      </c>
      <c r="V24" s="42"/>
      <c r="W24" s="97">
        <v>818</v>
      </c>
      <c r="X24" s="13">
        <v>2.2000000000000002</v>
      </c>
      <c r="Y24" s="101">
        <v>1035</v>
      </c>
      <c r="Z24" s="16">
        <v>2.1283158544108574</v>
      </c>
      <c r="AA24" s="42"/>
      <c r="AB24" s="97">
        <v>776</v>
      </c>
      <c r="AC24" s="13">
        <v>2.1229447651355566</v>
      </c>
      <c r="AD24" s="101">
        <v>997</v>
      </c>
      <c r="AE24" s="16">
        <v>1.984593029042339</v>
      </c>
      <c r="AF24" s="42"/>
      <c r="AG24" s="97">
        <v>786</v>
      </c>
      <c r="AH24" s="13">
        <v>2.2197746335677371</v>
      </c>
      <c r="AI24" s="101">
        <v>1032</v>
      </c>
      <c r="AJ24" s="16">
        <v>2.1</v>
      </c>
      <c r="AK24" s="42"/>
      <c r="AL24" s="97">
        <v>707</v>
      </c>
      <c r="AM24" s="13">
        <v>2.1997510889856877</v>
      </c>
      <c r="AN24" s="101">
        <v>900</v>
      </c>
      <c r="AO24" s="16">
        <v>2.0046329294369207</v>
      </c>
    </row>
    <row r="25" spans="1:41" s="35" customFormat="1" ht="12.75" x14ac:dyDescent="0.2">
      <c r="A25" s="51" t="str">
        <f>VLOOKUP("&lt;Zeilentitel_11&gt;",Uebersetzungen!$B$3:$E$60,Uebersetzungen!$B$2+1,FALSE)</f>
        <v>Jura</v>
      </c>
      <c r="B25" s="42"/>
      <c r="C25" s="97">
        <v>235</v>
      </c>
      <c r="D25" s="13">
        <v>0.65695675267674936</v>
      </c>
      <c r="E25" s="101">
        <v>310</v>
      </c>
      <c r="F25" s="16">
        <v>0.63796509713533089</v>
      </c>
      <c r="G25" s="42"/>
      <c r="H25" s="97">
        <v>287</v>
      </c>
      <c r="I25" s="13">
        <v>0.71325612605000255</v>
      </c>
      <c r="J25" s="101">
        <v>406</v>
      </c>
      <c r="K25" s="16">
        <v>0.75487133720065447</v>
      </c>
      <c r="L25" s="42"/>
      <c r="M25" s="97">
        <v>282</v>
      </c>
      <c r="N25" s="13">
        <v>0.8</v>
      </c>
      <c r="O25" s="101">
        <v>391</v>
      </c>
      <c r="P25" s="16">
        <v>0.8</v>
      </c>
      <c r="Q25" s="42"/>
      <c r="R25" s="97">
        <v>261</v>
      </c>
      <c r="S25" s="13">
        <v>0.69707814753485386</v>
      </c>
      <c r="T25" s="101">
        <v>341</v>
      </c>
      <c r="U25" s="16">
        <v>0.67114093959731547</v>
      </c>
      <c r="V25" s="42"/>
      <c r="W25" s="97">
        <v>253</v>
      </c>
      <c r="X25" s="13">
        <v>0.70032663455682886</v>
      </c>
      <c r="Y25" s="101">
        <v>340</v>
      </c>
      <c r="Z25" s="16">
        <v>0.69915689903351841</v>
      </c>
      <c r="AA25" s="42"/>
      <c r="AB25" s="97">
        <v>264</v>
      </c>
      <c r="AC25" s="13">
        <v>0.72223894071622019</v>
      </c>
      <c r="AD25" s="101">
        <v>416</v>
      </c>
      <c r="AE25" s="16">
        <v>0.82807492485618173</v>
      </c>
      <c r="AF25" s="42"/>
      <c r="AG25" s="97">
        <v>244</v>
      </c>
      <c r="AH25" s="13">
        <v>0.68909034426275806</v>
      </c>
      <c r="AI25" s="101">
        <v>324</v>
      </c>
      <c r="AJ25" s="16">
        <v>0.67543621922491615</v>
      </c>
      <c r="AK25" s="42"/>
      <c r="AL25" s="97">
        <v>218</v>
      </c>
      <c r="AM25" s="13">
        <v>0.67828251400124451</v>
      </c>
      <c r="AN25" s="101">
        <v>284</v>
      </c>
      <c r="AO25" s="16">
        <v>0.63257305773342831</v>
      </c>
    </row>
    <row r="26" spans="1:41" s="35" customFormat="1" ht="12.75" x14ac:dyDescent="0.2">
      <c r="A26" s="50" t="str">
        <f>VLOOKUP("&lt;Zeilentitel_12&gt;",Uebersetzungen!$B$3:$E$60,Uebersetzungen!$B$2+1,FALSE)</f>
        <v>Nordwestschweiz</v>
      </c>
      <c r="B26" s="42"/>
      <c r="C26" s="96">
        <v>4171</v>
      </c>
      <c r="D26" s="31">
        <v>11.66028346984988</v>
      </c>
      <c r="E26" s="100">
        <v>5881</v>
      </c>
      <c r="F26" s="33">
        <v>12.1028152782351</v>
      </c>
      <c r="G26" s="42"/>
      <c r="H26" s="96">
        <v>4585</v>
      </c>
      <c r="I26" s="31">
        <v>11.394701525920771</v>
      </c>
      <c r="J26" s="100">
        <v>6156</v>
      </c>
      <c r="K26" s="33">
        <v>11.445783132530121</v>
      </c>
      <c r="L26" s="42"/>
      <c r="M26" s="96">
        <v>4080</v>
      </c>
      <c r="N26" s="31">
        <v>11.3</v>
      </c>
      <c r="O26" s="100">
        <v>5680</v>
      </c>
      <c r="P26" s="33">
        <v>11.3</v>
      </c>
      <c r="Q26" s="42"/>
      <c r="R26" s="96">
        <v>4637</v>
      </c>
      <c r="S26" s="31">
        <v>12.384488008119224</v>
      </c>
      <c r="T26" s="100">
        <v>6258</v>
      </c>
      <c r="U26" s="33">
        <v>12.316715542521994</v>
      </c>
      <c r="V26" s="42"/>
      <c r="W26" s="96">
        <v>4435</v>
      </c>
      <c r="X26" s="31">
        <v>12.276476775729392</v>
      </c>
      <c r="Y26" s="100">
        <v>5950</v>
      </c>
      <c r="Z26" s="33">
        <v>12.235245733086572</v>
      </c>
      <c r="AA26" s="42"/>
      <c r="AB26" s="96">
        <v>4771</v>
      </c>
      <c r="AC26" s="31">
        <v>13</v>
      </c>
      <c r="AD26" s="100">
        <v>6439</v>
      </c>
      <c r="AE26" s="33">
        <v>12.817246252761908</v>
      </c>
      <c r="AF26" s="42"/>
      <c r="AG26" s="96">
        <v>4572</v>
      </c>
      <c r="AH26" s="31">
        <v>12.911971532661187</v>
      </c>
      <c r="AI26" s="100">
        <v>6000</v>
      </c>
      <c r="AJ26" s="33">
        <v>12.508078133794742</v>
      </c>
      <c r="AK26" s="42"/>
      <c r="AL26" s="96">
        <v>4287</v>
      </c>
      <c r="AM26" s="31">
        <v>13.4</v>
      </c>
      <c r="AN26" s="100">
        <v>5550</v>
      </c>
      <c r="AO26" s="33">
        <v>12.361903064861011</v>
      </c>
    </row>
    <row r="27" spans="1:41" s="35" customFormat="1" ht="12.75" x14ac:dyDescent="0.2">
      <c r="A27" s="51" t="str">
        <f>VLOOKUP("&lt;Zeilentitel_13&gt;",Uebersetzungen!$B$3:$E$60,Uebersetzungen!$B$2+1,FALSE)</f>
        <v>Basel-Stadt</v>
      </c>
      <c r="B27" s="42"/>
      <c r="C27" s="97">
        <v>957</v>
      </c>
      <c r="D27" s="13">
        <v>2.6753515417516982</v>
      </c>
      <c r="E27" s="101">
        <v>1291</v>
      </c>
      <c r="F27" s="16">
        <v>2.6568159367797168</v>
      </c>
      <c r="G27" s="42"/>
      <c r="H27" s="97">
        <v>1121</v>
      </c>
      <c r="I27" s="13">
        <v>2.7859237536656889</v>
      </c>
      <c r="J27" s="101">
        <v>1431</v>
      </c>
      <c r="K27" s="16">
        <v>2.6606425702811247</v>
      </c>
      <c r="L27" s="42"/>
      <c r="M27" s="97">
        <v>960</v>
      </c>
      <c r="N27" s="13">
        <v>2.7</v>
      </c>
      <c r="O27" s="101">
        <v>1414</v>
      </c>
      <c r="P27" s="16">
        <v>2.8</v>
      </c>
      <c r="Q27" s="42"/>
      <c r="R27" s="97">
        <v>1135</v>
      </c>
      <c r="S27" s="13">
        <v>3.0313551626515678</v>
      </c>
      <c r="T27" s="101">
        <v>1506</v>
      </c>
      <c r="U27" s="16">
        <v>2.9</v>
      </c>
      <c r="V27" s="42"/>
      <c r="W27" s="97">
        <v>1146</v>
      </c>
      <c r="X27" s="13">
        <v>3.1722305264906159</v>
      </c>
      <c r="Y27" s="101">
        <v>1534</v>
      </c>
      <c r="Z27" s="16">
        <v>3.1544314209335802</v>
      </c>
      <c r="AA27" s="42"/>
      <c r="AB27" s="97">
        <v>1213</v>
      </c>
      <c r="AC27" s="13">
        <v>3.3184690723059664</v>
      </c>
      <c r="AD27" s="101">
        <v>1660</v>
      </c>
      <c r="AE27" s="16">
        <v>3.3043374405318784</v>
      </c>
      <c r="AF27" s="42"/>
      <c r="AG27" s="97">
        <v>1117</v>
      </c>
      <c r="AH27" s="13">
        <v>3.1545652235307404</v>
      </c>
      <c r="AI27" s="101">
        <v>1508</v>
      </c>
      <c r="AJ27" s="16">
        <v>3.2</v>
      </c>
      <c r="AK27" s="42"/>
      <c r="AL27" s="97">
        <v>973</v>
      </c>
      <c r="AM27" s="13">
        <v>3.027380211574362</v>
      </c>
      <c r="AN27" s="101">
        <v>1320</v>
      </c>
      <c r="AO27" s="16">
        <v>3</v>
      </c>
    </row>
    <row r="28" spans="1:41" s="35" customFormat="1" ht="12.75" x14ac:dyDescent="0.2">
      <c r="A28" s="51" t="str">
        <f>VLOOKUP("&lt;Zeilentitel_14&gt;",Uebersetzungen!$B$3:$E$60,Uebersetzungen!$B$2+1,FALSE)</f>
        <v>Basel-Landschaft</v>
      </c>
      <c r="B28" s="42"/>
      <c r="C28" s="97">
        <v>1080</v>
      </c>
      <c r="D28" s="13">
        <v>3.0192055016633588</v>
      </c>
      <c r="E28" s="101">
        <v>1605</v>
      </c>
      <c r="F28" s="16">
        <v>3.3030128416200197</v>
      </c>
      <c r="G28" s="42"/>
      <c r="H28" s="97">
        <v>1075</v>
      </c>
      <c r="I28" s="13">
        <v>2.6716039564590686</v>
      </c>
      <c r="J28" s="101">
        <v>1535</v>
      </c>
      <c r="K28" s="16">
        <v>2.8</v>
      </c>
      <c r="L28" s="42"/>
      <c r="M28" s="97">
        <v>985</v>
      </c>
      <c r="N28" s="13">
        <v>2.7</v>
      </c>
      <c r="O28" s="101">
        <v>1375</v>
      </c>
      <c r="P28" s="16">
        <v>2.7</v>
      </c>
      <c r="Q28" s="42"/>
      <c r="R28" s="97">
        <v>1052</v>
      </c>
      <c r="S28" s="13">
        <v>2.8096789701404843</v>
      </c>
      <c r="T28" s="101">
        <v>1405</v>
      </c>
      <c r="U28" s="16">
        <v>2.7652581235607867</v>
      </c>
      <c r="V28" s="42"/>
      <c r="W28" s="97">
        <v>985</v>
      </c>
      <c r="X28" s="13">
        <v>2.7265681226817251</v>
      </c>
      <c r="Y28" s="101">
        <v>1289</v>
      </c>
      <c r="Z28" s="16">
        <v>2.6</v>
      </c>
      <c r="AA28" s="42"/>
      <c r="AB28" s="97">
        <v>1136</v>
      </c>
      <c r="AC28" s="13">
        <v>3.1078160479304024</v>
      </c>
      <c r="AD28" s="101">
        <v>1451</v>
      </c>
      <c r="AE28" s="16">
        <v>2.888309413380576</v>
      </c>
      <c r="AF28" s="42"/>
      <c r="AG28" s="97">
        <v>1039</v>
      </c>
      <c r="AH28" s="13">
        <v>2.9342822446270724</v>
      </c>
      <c r="AI28" s="101">
        <v>1358</v>
      </c>
      <c r="AJ28" s="16">
        <v>2.8309950176155434</v>
      </c>
      <c r="AK28" s="42"/>
      <c r="AL28" s="97">
        <v>1011</v>
      </c>
      <c r="AM28" s="13">
        <v>3.2</v>
      </c>
      <c r="AN28" s="101">
        <v>1228</v>
      </c>
      <c r="AO28" s="16">
        <v>2.7352102637205986</v>
      </c>
    </row>
    <row r="29" spans="1:41" s="35" customFormat="1" ht="12.75" x14ac:dyDescent="0.2">
      <c r="A29" s="51" t="str">
        <f>VLOOKUP("&lt;Zeilentitel_15&gt;",Uebersetzungen!$B$3:$E$60,Uebersetzungen!$B$2+1,FALSE)</f>
        <v>Aargau</v>
      </c>
      <c r="B29" s="42"/>
      <c r="C29" s="97">
        <v>2134</v>
      </c>
      <c r="D29" s="13">
        <v>5.9657264264348218</v>
      </c>
      <c r="E29" s="101">
        <v>2985</v>
      </c>
      <c r="F29" s="16">
        <v>6.1429864998353638</v>
      </c>
      <c r="G29" s="42"/>
      <c r="H29" s="97">
        <v>2389</v>
      </c>
      <c r="I29" s="13">
        <v>5.9371738157960134</v>
      </c>
      <c r="J29" s="101">
        <v>3190</v>
      </c>
      <c r="K29" s="16">
        <v>5.9311319351479996</v>
      </c>
      <c r="L29" s="42"/>
      <c r="M29" s="97">
        <v>2135</v>
      </c>
      <c r="N29" s="13">
        <v>5.9</v>
      </c>
      <c r="O29" s="101">
        <v>2891</v>
      </c>
      <c r="P29" s="16">
        <v>5.8</v>
      </c>
      <c r="Q29" s="42"/>
      <c r="R29" s="97">
        <v>2450</v>
      </c>
      <c r="S29" s="13">
        <v>6.6</v>
      </c>
      <c r="T29" s="101">
        <v>3347</v>
      </c>
      <c r="U29" s="16">
        <v>6.5874156153437378</v>
      </c>
      <c r="V29" s="42"/>
      <c r="W29" s="97">
        <v>2304</v>
      </c>
      <c r="X29" s="13">
        <v>6.3776781265570497</v>
      </c>
      <c r="Y29" s="101">
        <v>3127</v>
      </c>
      <c r="Z29" s="16">
        <v>6.4301871272876827</v>
      </c>
      <c r="AA29" s="42"/>
      <c r="AB29" s="97">
        <v>2422</v>
      </c>
      <c r="AC29" s="13">
        <v>6.6259951303586568</v>
      </c>
      <c r="AD29" s="101">
        <v>3328</v>
      </c>
      <c r="AE29" s="16">
        <v>6.6245993988494538</v>
      </c>
      <c r="AF29" s="42"/>
      <c r="AG29" s="97">
        <v>2416</v>
      </c>
      <c r="AH29" s="13">
        <v>6.8231240645033751</v>
      </c>
      <c r="AI29" s="101">
        <v>3134</v>
      </c>
      <c r="AJ29" s="16">
        <v>6.5333861452187874</v>
      </c>
      <c r="AK29" s="42"/>
      <c r="AL29" s="97">
        <v>2303</v>
      </c>
      <c r="AM29" s="13">
        <v>7.1655258245177347</v>
      </c>
      <c r="AN29" s="101">
        <v>3002</v>
      </c>
      <c r="AO29" s="16">
        <v>6.686564504632929</v>
      </c>
    </row>
    <row r="30" spans="1:41" s="35" customFormat="1" ht="12.75" x14ac:dyDescent="0.2">
      <c r="A30" s="51" t="str">
        <f>VLOOKUP("&lt;Zeilentitel_16&gt;",Uebersetzungen!$B$3:$E$60,Uebersetzungen!$B$2+1,FALSE)</f>
        <v>Zürich</v>
      </c>
      <c r="B30" s="42"/>
      <c r="C30" s="97">
        <v>6503</v>
      </c>
      <c r="D30" s="13">
        <v>18.179530904922984</v>
      </c>
      <c r="E30" s="101">
        <v>8992</v>
      </c>
      <c r="F30" s="16">
        <v>18.505103720777083</v>
      </c>
      <c r="G30" s="42"/>
      <c r="H30" s="97">
        <v>7402</v>
      </c>
      <c r="I30" s="13">
        <v>18.395546498334909</v>
      </c>
      <c r="J30" s="101">
        <v>9880</v>
      </c>
      <c r="K30" s="16">
        <v>18.369775397887846</v>
      </c>
      <c r="L30" s="42"/>
      <c r="M30" s="97">
        <v>6679</v>
      </c>
      <c r="N30" s="13">
        <v>18.5</v>
      </c>
      <c r="O30" s="101">
        <v>9374</v>
      </c>
      <c r="P30" s="16">
        <v>18.7</v>
      </c>
      <c r="Q30" s="42"/>
      <c r="R30" s="97">
        <v>6727</v>
      </c>
      <c r="S30" s="13">
        <v>17.966454783398323</v>
      </c>
      <c r="T30" s="101">
        <v>9162</v>
      </c>
      <c r="U30" s="16">
        <v>18.032238382963648</v>
      </c>
      <c r="V30" s="42"/>
      <c r="W30" s="97">
        <v>6721</v>
      </c>
      <c r="X30" s="13">
        <v>18.604329291922713</v>
      </c>
      <c r="Y30" s="101">
        <v>9194</v>
      </c>
      <c r="Z30" s="16">
        <v>18.906025087394614</v>
      </c>
      <c r="AA30" s="42"/>
      <c r="AB30" s="97">
        <v>7038</v>
      </c>
      <c r="AC30" s="13">
        <v>19.254233578639234</v>
      </c>
      <c r="AD30" s="101">
        <v>9679</v>
      </c>
      <c r="AE30" s="16">
        <v>19.266675955968708</v>
      </c>
      <c r="AF30" s="42"/>
      <c r="AG30" s="97">
        <v>6471</v>
      </c>
      <c r="AH30" s="13">
        <v>18.275014826738964</v>
      </c>
      <c r="AI30" s="101">
        <v>8854</v>
      </c>
      <c r="AJ30" s="16">
        <v>18.457753966103109</v>
      </c>
      <c r="AK30" s="42"/>
      <c r="AL30" s="97">
        <v>5762</v>
      </c>
      <c r="AM30" s="13">
        <v>17.927815805849409</v>
      </c>
      <c r="AN30" s="101">
        <v>8311</v>
      </c>
      <c r="AO30" s="16">
        <v>18.511671418389167</v>
      </c>
    </row>
    <row r="31" spans="1:41" s="35" customFormat="1" ht="12.75" x14ac:dyDescent="0.2">
      <c r="A31" s="50" t="str">
        <f>VLOOKUP("&lt;Zeilentitel_17&gt;",Uebersetzungen!$B$3:$E$60,Uebersetzungen!$B$2+1,FALSE)</f>
        <v>Ostschweiz</v>
      </c>
      <c r="B31" s="42"/>
      <c r="C31" s="96">
        <v>4723</v>
      </c>
      <c r="D31" s="31">
        <v>13.203432948477817</v>
      </c>
      <c r="E31" s="100">
        <v>6218</v>
      </c>
      <c r="F31" s="33">
        <v>12.796345077378993</v>
      </c>
      <c r="G31" s="42"/>
      <c r="H31" s="96">
        <v>5289</v>
      </c>
      <c r="I31" s="31">
        <v>13.2</v>
      </c>
      <c r="J31" s="100">
        <v>7048</v>
      </c>
      <c r="K31" s="33">
        <v>13.104268927562101</v>
      </c>
      <c r="L31" s="42"/>
      <c r="M31" s="96">
        <v>4681</v>
      </c>
      <c r="N31" s="31">
        <v>12.9</v>
      </c>
      <c r="O31" s="100">
        <v>6239</v>
      </c>
      <c r="P31" s="33">
        <v>12.4</v>
      </c>
      <c r="Q31" s="42"/>
      <c r="R31" s="96">
        <v>5026</v>
      </c>
      <c r="S31" s="31">
        <v>13.423428235671173</v>
      </c>
      <c r="T31" s="100">
        <v>6912</v>
      </c>
      <c r="U31" s="33">
        <v>13.603889074770217</v>
      </c>
      <c r="V31" s="42"/>
      <c r="W31" s="96">
        <v>4835</v>
      </c>
      <c r="X31" s="31">
        <v>13.383712561589991</v>
      </c>
      <c r="Y31" s="100">
        <v>6342</v>
      </c>
      <c r="Z31" s="33">
        <v>13.041332510795806</v>
      </c>
      <c r="AA31" s="42"/>
      <c r="AB31" s="96">
        <v>4857</v>
      </c>
      <c r="AC31" s="31">
        <v>13.287555057040462</v>
      </c>
      <c r="AD31" s="100">
        <v>6519</v>
      </c>
      <c r="AE31" s="33">
        <v>12.976491430618866</v>
      </c>
      <c r="AF31" s="42"/>
      <c r="AG31" s="96">
        <v>4728</v>
      </c>
      <c r="AH31" s="31">
        <v>13.3</v>
      </c>
      <c r="AI31" s="100">
        <v>6316</v>
      </c>
      <c r="AJ31" s="33">
        <v>13.166836915507933</v>
      </c>
      <c r="AK31" s="42"/>
      <c r="AL31" s="96">
        <v>4607</v>
      </c>
      <c r="AM31" s="31">
        <v>14.334163036714376</v>
      </c>
      <c r="AN31" s="100">
        <v>6080</v>
      </c>
      <c r="AO31" s="33">
        <v>13.6</v>
      </c>
    </row>
    <row r="32" spans="1:41" s="35" customFormat="1" ht="12.75" x14ac:dyDescent="0.2">
      <c r="A32" s="51" t="str">
        <f>VLOOKUP("&lt;Zeilentitel_18&gt;",Uebersetzungen!$B$3:$E$60,Uebersetzungen!$B$2+1,FALSE)</f>
        <v>Glarus</v>
      </c>
      <c r="B32" s="42"/>
      <c r="C32" s="97">
        <v>160</v>
      </c>
      <c r="D32" s="13">
        <v>0.44728970395012718</v>
      </c>
      <c r="E32" s="101">
        <v>226</v>
      </c>
      <c r="F32" s="16">
        <v>0.46509713533091868</v>
      </c>
      <c r="G32" s="42"/>
      <c r="H32" s="97">
        <v>170</v>
      </c>
      <c r="I32" s="13">
        <v>0.42248620706794571</v>
      </c>
      <c r="J32" s="101">
        <v>296</v>
      </c>
      <c r="K32" s="16">
        <v>0.5</v>
      </c>
      <c r="L32" s="42"/>
      <c r="M32" s="97">
        <v>163</v>
      </c>
      <c r="N32" s="13">
        <v>0.5</v>
      </c>
      <c r="O32" s="101">
        <v>221</v>
      </c>
      <c r="P32" s="16">
        <v>0.4</v>
      </c>
      <c r="Q32" s="42"/>
      <c r="R32" s="97">
        <v>145</v>
      </c>
      <c r="S32" s="13">
        <v>0.38726563751936333</v>
      </c>
      <c r="T32" s="101">
        <v>241</v>
      </c>
      <c r="U32" s="16">
        <v>0.47432541478871859</v>
      </c>
      <c r="V32" s="42"/>
      <c r="W32" s="97">
        <v>164</v>
      </c>
      <c r="X32" s="13">
        <v>0.45396667220284559</v>
      </c>
      <c r="Y32" s="101">
        <v>201</v>
      </c>
      <c r="Z32" s="16">
        <v>0.41332510795805055</v>
      </c>
      <c r="AA32" s="42"/>
      <c r="AB32" s="97">
        <v>145</v>
      </c>
      <c r="AC32" s="13">
        <v>0.39668426668125739</v>
      </c>
      <c r="AD32" s="101">
        <v>196</v>
      </c>
      <c r="AE32" s="16">
        <v>0.39015068574954714</v>
      </c>
      <c r="AF32" s="42"/>
      <c r="AG32" s="97">
        <v>164</v>
      </c>
      <c r="AH32" s="13">
        <v>0.46315908384873905</v>
      </c>
      <c r="AI32" s="101">
        <v>219</v>
      </c>
      <c r="AJ32" s="16">
        <v>0.45654485188350813</v>
      </c>
      <c r="AK32" s="42"/>
      <c r="AL32" s="97">
        <v>123</v>
      </c>
      <c r="AM32" s="13">
        <v>0.38270068450528938</v>
      </c>
      <c r="AN32" s="101">
        <v>176</v>
      </c>
      <c r="AO32" s="16">
        <v>0.39201710620099789</v>
      </c>
    </row>
    <row r="33" spans="1:41" s="35" customFormat="1" ht="12.75" x14ac:dyDescent="0.2">
      <c r="A33" s="51" t="str">
        <f>VLOOKUP("&lt;Zeilentitel_19&gt;",Uebersetzungen!$B$3:$E$60,Uebersetzungen!$B$2+1,FALSE)</f>
        <v>Schaffhausen</v>
      </c>
      <c r="B33" s="42"/>
      <c r="C33" s="97">
        <v>312</v>
      </c>
      <c r="D33" s="13">
        <v>0.87221492270274803</v>
      </c>
      <c r="E33" s="101">
        <v>385</v>
      </c>
      <c r="F33" s="16">
        <v>0.79231149160355618</v>
      </c>
      <c r="G33" s="42"/>
      <c r="H33" s="97">
        <v>356</v>
      </c>
      <c r="I33" s="13">
        <v>0.88473582185993349</v>
      </c>
      <c r="J33" s="101">
        <v>474</v>
      </c>
      <c r="K33" s="16">
        <v>0.88130298973672461</v>
      </c>
      <c r="L33" s="42"/>
      <c r="M33" s="97">
        <v>341</v>
      </c>
      <c r="N33" s="13">
        <v>0.9</v>
      </c>
      <c r="O33" s="101">
        <v>464</v>
      </c>
      <c r="P33" s="16">
        <v>0.9</v>
      </c>
      <c r="Q33" s="42"/>
      <c r="R33" s="97">
        <v>404</v>
      </c>
      <c r="S33" s="13">
        <v>1.0790021900539501</v>
      </c>
      <c r="T33" s="101">
        <v>559</v>
      </c>
      <c r="U33" s="16">
        <v>1.1001987836800569</v>
      </c>
      <c r="V33" s="42"/>
      <c r="W33" s="97">
        <v>360</v>
      </c>
      <c r="X33" s="13">
        <v>0.99651220727453915</v>
      </c>
      <c r="Y33" s="101">
        <v>467</v>
      </c>
      <c r="Z33" s="16">
        <v>0.9</v>
      </c>
      <c r="AA33" s="42"/>
      <c r="AB33" s="97">
        <v>424</v>
      </c>
      <c r="AC33" s="13">
        <v>1.1599595108472629</v>
      </c>
      <c r="AD33" s="101">
        <v>537</v>
      </c>
      <c r="AE33" s="16">
        <v>1.0689332563648308</v>
      </c>
      <c r="AF33" s="42"/>
      <c r="AG33" s="97">
        <v>343</v>
      </c>
      <c r="AH33" s="13">
        <v>0.96868027902510656</v>
      </c>
      <c r="AI33" s="101">
        <v>442</v>
      </c>
      <c r="AJ33" s="16">
        <v>0.92142842252287938</v>
      </c>
      <c r="AK33" s="42"/>
      <c r="AL33" s="97">
        <v>428</v>
      </c>
      <c r="AM33" s="13">
        <v>1.3316739265712509</v>
      </c>
      <c r="AN33" s="101">
        <v>520</v>
      </c>
      <c r="AO33" s="16">
        <v>1.1582323592302208</v>
      </c>
    </row>
    <row r="34" spans="1:41" s="35" customFormat="1" ht="12.75" x14ac:dyDescent="0.2">
      <c r="A34" s="51" t="str">
        <f>VLOOKUP("&lt;Zeilentitel_20&gt;",Uebersetzungen!$B$3:$E$60,Uebersetzungen!$B$2+1,FALSE)</f>
        <v>Appenzell Ausserrhoden</v>
      </c>
      <c r="B34" s="42"/>
      <c r="C34" s="97">
        <v>310</v>
      </c>
      <c r="D34" s="13">
        <v>0.86662380140337147</v>
      </c>
      <c r="E34" s="101">
        <v>445</v>
      </c>
      <c r="F34" s="16">
        <v>0.91578860717813626</v>
      </c>
      <c r="G34" s="42"/>
      <c r="H34" s="97">
        <v>296</v>
      </c>
      <c r="I34" s="13">
        <v>0.73562304289477609</v>
      </c>
      <c r="J34" s="101">
        <v>369</v>
      </c>
      <c r="K34" s="16">
        <v>0.68607764390896919</v>
      </c>
      <c r="L34" s="42"/>
      <c r="M34" s="97">
        <v>284</v>
      </c>
      <c r="N34" s="13">
        <v>0.8</v>
      </c>
      <c r="O34" s="101">
        <v>361</v>
      </c>
      <c r="P34" s="16">
        <v>0.7</v>
      </c>
      <c r="Q34" s="42"/>
      <c r="R34" s="97">
        <v>343</v>
      </c>
      <c r="S34" s="13">
        <v>0.91608354254580415</v>
      </c>
      <c r="T34" s="101">
        <v>456</v>
      </c>
      <c r="U34" s="16">
        <v>0.89747879312720191</v>
      </c>
      <c r="V34" s="42"/>
      <c r="W34" s="97">
        <v>325</v>
      </c>
      <c r="X34" s="13">
        <v>0.89962907601173669</v>
      </c>
      <c r="Y34" s="101">
        <v>426</v>
      </c>
      <c r="Z34" s="16">
        <v>0.87600246761258482</v>
      </c>
      <c r="AA34" s="42"/>
      <c r="AB34" s="97">
        <v>288</v>
      </c>
      <c r="AC34" s="13">
        <v>0.78789702623587676</v>
      </c>
      <c r="AD34" s="101">
        <v>354</v>
      </c>
      <c r="AE34" s="16">
        <v>0.70465991201703926</v>
      </c>
      <c r="AF34" s="42"/>
      <c r="AG34" s="97">
        <v>259</v>
      </c>
      <c r="AH34" s="13">
        <v>0.73145245559038663</v>
      </c>
      <c r="AI34" s="101">
        <v>371</v>
      </c>
      <c r="AJ34" s="16">
        <v>0.77341616460630824</v>
      </c>
      <c r="AK34" s="42"/>
      <c r="AL34" s="97">
        <v>297</v>
      </c>
      <c r="AM34" s="13">
        <v>0.92408214063472316</v>
      </c>
      <c r="AN34" s="101">
        <v>348</v>
      </c>
      <c r="AO34" s="16">
        <v>0.77512473271560944</v>
      </c>
    </row>
    <row r="35" spans="1:41" s="35" customFormat="1" ht="12.75" x14ac:dyDescent="0.2">
      <c r="A35" s="51" t="str">
        <f>VLOOKUP("&lt;Zeilentitel_21&gt;",Uebersetzungen!$B$3:$E$60,Uebersetzungen!$B$2+1,FALSE)</f>
        <v>Appenzell Innerrhoden</v>
      </c>
      <c r="B35" s="42"/>
      <c r="C35" s="97">
        <v>92</v>
      </c>
      <c r="D35" s="13">
        <v>0.2</v>
      </c>
      <c r="E35" s="101">
        <v>111</v>
      </c>
      <c r="F35" s="16">
        <v>0.22843266381297334</v>
      </c>
      <c r="G35" s="42"/>
      <c r="H35" s="97">
        <v>96</v>
      </c>
      <c r="I35" s="13">
        <v>0.3</v>
      </c>
      <c r="J35" s="101">
        <v>109</v>
      </c>
      <c r="K35" s="16">
        <v>0.202662501859289</v>
      </c>
      <c r="L35" s="42"/>
      <c r="M35" s="97">
        <v>83</v>
      </c>
      <c r="N35" s="13">
        <v>0.2</v>
      </c>
      <c r="O35" s="101">
        <v>134</v>
      </c>
      <c r="P35" s="16">
        <v>0.3</v>
      </c>
      <c r="Q35" s="42"/>
      <c r="R35" s="97">
        <v>92</v>
      </c>
      <c r="S35" s="13">
        <v>0.24571337001228566</v>
      </c>
      <c r="T35" s="101">
        <v>142</v>
      </c>
      <c r="U35" s="16">
        <v>0.27947804522820763</v>
      </c>
      <c r="V35" s="42"/>
      <c r="W35" s="97">
        <v>61</v>
      </c>
      <c r="X35" s="13">
        <v>0.16885345734374135</v>
      </c>
      <c r="Y35" s="101">
        <v>84</v>
      </c>
      <c r="Z35" s="16">
        <v>0.17273288093769279</v>
      </c>
      <c r="AA35" s="42"/>
      <c r="AB35" s="97">
        <v>83</v>
      </c>
      <c r="AC35" s="13">
        <v>0.22706754575547833</v>
      </c>
      <c r="AD35" s="101">
        <v>110</v>
      </c>
      <c r="AE35" s="16">
        <v>0.21896211955331726</v>
      </c>
      <c r="AF35" s="42"/>
      <c r="AG35" s="97">
        <v>76</v>
      </c>
      <c r="AH35" s="13">
        <v>0.21463469739331809</v>
      </c>
      <c r="AI35" s="101">
        <v>108</v>
      </c>
      <c r="AJ35" s="16">
        <v>0.22514540640830535</v>
      </c>
      <c r="AK35" s="42"/>
      <c r="AL35" s="97">
        <v>74</v>
      </c>
      <c r="AM35" s="13">
        <v>0.23024268823895458</v>
      </c>
      <c r="AN35" s="101">
        <v>96</v>
      </c>
      <c r="AO35" s="16">
        <v>0.21382751247327159</v>
      </c>
    </row>
    <row r="36" spans="1:41" s="35" customFormat="1" ht="12.75" x14ac:dyDescent="0.2">
      <c r="A36" s="51" t="str">
        <f>VLOOKUP("&lt;Zeilentitel_22&gt;",Uebersetzungen!$B$3:$E$60,Uebersetzungen!$B$2+1,FALSE)</f>
        <v>St. Gallen</v>
      </c>
      <c r="B36" s="42"/>
      <c r="C36" s="97">
        <v>1869</v>
      </c>
      <c r="D36" s="13">
        <v>5.2249028542674232</v>
      </c>
      <c r="E36" s="101">
        <v>2486</v>
      </c>
      <c r="F36" s="16">
        <v>5.1160684886401055</v>
      </c>
      <c r="G36" s="42"/>
      <c r="H36" s="97">
        <v>2165</v>
      </c>
      <c r="I36" s="13">
        <v>5.3804861076594257</v>
      </c>
      <c r="J36" s="101">
        <v>2888</v>
      </c>
      <c r="K36" s="16">
        <v>5.3696266547672167</v>
      </c>
      <c r="L36" s="42"/>
      <c r="M36" s="97">
        <v>1919</v>
      </c>
      <c r="N36" s="13">
        <v>5.3</v>
      </c>
      <c r="O36" s="101">
        <v>2537</v>
      </c>
      <c r="P36" s="16">
        <v>5.0999999999999996</v>
      </c>
      <c r="Q36" s="42"/>
      <c r="R36" s="97">
        <v>2154</v>
      </c>
      <c r="S36" s="13">
        <v>5.7528978152876453</v>
      </c>
      <c r="T36" s="101">
        <v>2975</v>
      </c>
      <c r="U36" s="16">
        <v>5.8</v>
      </c>
      <c r="V36" s="42"/>
      <c r="W36" s="97">
        <v>1952</v>
      </c>
      <c r="X36" s="13">
        <v>5.4033106349997233</v>
      </c>
      <c r="Y36" s="101">
        <v>2609</v>
      </c>
      <c r="Z36" s="16">
        <v>5.3650010281719105</v>
      </c>
      <c r="AA36" s="42"/>
      <c r="AB36" s="97">
        <v>1836</v>
      </c>
      <c r="AC36" s="13">
        <v>5.0228435422537139</v>
      </c>
      <c r="AD36" s="101">
        <v>2557</v>
      </c>
      <c r="AE36" s="16">
        <v>5.0898739972530205</v>
      </c>
      <c r="AF36" s="42"/>
      <c r="AG36" s="97">
        <v>1827</v>
      </c>
      <c r="AH36" s="13">
        <v>5.0999999999999996</v>
      </c>
      <c r="AI36" s="101">
        <v>2507</v>
      </c>
      <c r="AJ36" s="16">
        <v>5.226291980237237</v>
      </c>
      <c r="AK36" s="42"/>
      <c r="AL36" s="97">
        <v>1847</v>
      </c>
      <c r="AM36" s="13">
        <v>5.7467330429371497</v>
      </c>
      <c r="AN36" s="101">
        <v>2511</v>
      </c>
      <c r="AO36" s="16">
        <v>5.5929258731290092</v>
      </c>
    </row>
    <row r="37" spans="1:41" s="35" customFormat="1" ht="12.75" x14ac:dyDescent="0.2">
      <c r="A37" s="59" t="str">
        <f>VLOOKUP("&lt;Zeilentitel_23&gt;",Uebersetzungen!$B$3:$E$60,Uebersetzungen!$B$2+1,FALSE)</f>
        <v>Graubünden</v>
      </c>
      <c r="B37" s="42"/>
      <c r="C37" s="98">
        <v>953</v>
      </c>
      <c r="D37" s="60">
        <v>2.6641692991529449</v>
      </c>
      <c r="E37" s="102">
        <v>1262</v>
      </c>
      <c r="F37" s="62">
        <v>2.5971353309186695</v>
      </c>
      <c r="G37" s="42"/>
      <c r="H37" s="98">
        <v>1007</v>
      </c>
      <c r="I37" s="60">
        <v>2.5026094736318902</v>
      </c>
      <c r="J37" s="102">
        <v>1332</v>
      </c>
      <c r="K37" s="62">
        <v>2.4765729585006691</v>
      </c>
      <c r="L37" s="42"/>
      <c r="M37" s="98">
        <v>868</v>
      </c>
      <c r="N37" s="60">
        <v>2.4</v>
      </c>
      <c r="O37" s="102">
        <v>1148</v>
      </c>
      <c r="P37" s="62">
        <v>2.2999999999999998</v>
      </c>
      <c r="Q37" s="42"/>
      <c r="R37" s="98">
        <v>875</v>
      </c>
      <c r="S37" s="60">
        <v>2.3369478126168475</v>
      </c>
      <c r="T37" s="102">
        <v>1184</v>
      </c>
      <c r="U37" s="62">
        <v>2.330295813733787</v>
      </c>
      <c r="V37" s="42"/>
      <c r="W37" s="98">
        <v>915</v>
      </c>
      <c r="X37" s="60">
        <v>2.5328018601561202</v>
      </c>
      <c r="Y37" s="102">
        <v>1167</v>
      </c>
      <c r="Z37" s="62">
        <v>2.3997532387415177</v>
      </c>
      <c r="AA37" s="42"/>
      <c r="AB37" s="98">
        <v>957</v>
      </c>
      <c r="AC37" s="60">
        <v>2.6181161600962986</v>
      </c>
      <c r="AD37" s="102">
        <v>1238</v>
      </c>
      <c r="AE37" s="62">
        <v>2.4643191273364251</v>
      </c>
      <c r="AF37" s="42"/>
      <c r="AG37" s="98">
        <v>936</v>
      </c>
      <c r="AH37" s="60">
        <v>2.643395746844023</v>
      </c>
      <c r="AI37" s="102">
        <v>1247</v>
      </c>
      <c r="AJ37" s="62">
        <v>2.5995955721403408</v>
      </c>
      <c r="AK37" s="42"/>
      <c r="AL37" s="98">
        <v>794</v>
      </c>
      <c r="AM37" s="60">
        <v>2.4704418170504043</v>
      </c>
      <c r="AN37" s="102">
        <v>1083</v>
      </c>
      <c r="AO37" s="62">
        <v>2.4122416250890946</v>
      </c>
    </row>
    <row r="38" spans="1:41" s="35" customFormat="1" ht="12.75" x14ac:dyDescent="0.2">
      <c r="A38" s="51" t="str">
        <f>VLOOKUP("&lt;Zeilentitel_24&gt;",Uebersetzungen!$B$3:$E$60,Uebersetzungen!$B$2+1,FALSE)</f>
        <v>Thurgau</v>
      </c>
      <c r="B38" s="42"/>
      <c r="C38" s="97">
        <v>1027</v>
      </c>
      <c r="D38" s="13">
        <v>2.8710407872298789</v>
      </c>
      <c r="E38" s="101">
        <v>1303</v>
      </c>
      <c r="F38" s="16">
        <v>2.6815113598946327</v>
      </c>
      <c r="G38" s="42"/>
      <c r="H38" s="97">
        <v>1199</v>
      </c>
      <c r="I38" s="13">
        <v>2.9797703663203938</v>
      </c>
      <c r="J38" s="101">
        <v>1580</v>
      </c>
      <c r="K38" s="16">
        <v>2.9376766324557488</v>
      </c>
      <c r="L38" s="42"/>
      <c r="M38" s="97">
        <v>1023</v>
      </c>
      <c r="N38" s="13">
        <v>2.8</v>
      </c>
      <c r="O38" s="101">
        <v>1374</v>
      </c>
      <c r="P38" s="16">
        <v>2.7</v>
      </c>
      <c r="Q38" s="42"/>
      <c r="R38" s="97">
        <v>1013</v>
      </c>
      <c r="S38" s="13">
        <v>2.7055178676352756</v>
      </c>
      <c r="T38" s="101">
        <v>1355</v>
      </c>
      <c r="U38" s="16">
        <v>2.666850361156488</v>
      </c>
      <c r="V38" s="42"/>
      <c r="W38" s="97">
        <v>1058</v>
      </c>
      <c r="X38" s="13">
        <v>2.9286386536012845</v>
      </c>
      <c r="Y38" s="101">
        <v>1388</v>
      </c>
      <c r="Z38" s="16">
        <v>2.8</v>
      </c>
      <c r="AA38" s="42"/>
      <c r="AB38" s="97">
        <v>1124</v>
      </c>
      <c r="AC38" s="13">
        <v>3.0749870051705743</v>
      </c>
      <c r="AD38" s="101">
        <v>1527</v>
      </c>
      <c r="AE38" s="16">
        <v>3.0395923323446863</v>
      </c>
      <c r="AF38" s="42"/>
      <c r="AG38" s="97">
        <v>1123</v>
      </c>
      <c r="AH38" s="13">
        <v>3.1715100680617918</v>
      </c>
      <c r="AI38" s="101">
        <v>1422</v>
      </c>
      <c r="AJ38" s="16">
        <v>2.9644145177093537</v>
      </c>
      <c r="AK38" s="42"/>
      <c r="AL38" s="97">
        <v>1044</v>
      </c>
      <c r="AM38" s="13">
        <v>3.3</v>
      </c>
      <c r="AN38" s="101">
        <v>1346</v>
      </c>
      <c r="AO38" s="16">
        <v>2.9980399144689951</v>
      </c>
    </row>
    <row r="39" spans="1:41" s="35" customFormat="1" ht="12.75" x14ac:dyDescent="0.2">
      <c r="A39" s="50" t="str">
        <f>VLOOKUP("&lt;Zeilentitel_25&gt;",Uebersetzungen!$B$3:$E$60,Uebersetzungen!$B$2+1,FALSE)</f>
        <v>Zentralschweiz</v>
      </c>
      <c r="B39" s="42"/>
      <c r="C39" s="96">
        <v>4158</v>
      </c>
      <c r="D39" s="31">
        <v>11.62394118140393</v>
      </c>
      <c r="E39" s="100">
        <v>5767</v>
      </c>
      <c r="F39" s="33">
        <v>11.868208758643398</v>
      </c>
      <c r="G39" s="42"/>
      <c r="H39" s="96">
        <v>4435</v>
      </c>
      <c r="I39" s="31">
        <v>11.021919578507879</v>
      </c>
      <c r="J39" s="100">
        <v>6113</v>
      </c>
      <c r="K39" s="33">
        <v>11.365833705191134</v>
      </c>
      <c r="L39" s="42"/>
      <c r="M39" s="96">
        <v>4097</v>
      </c>
      <c r="N39" s="31">
        <v>11.3</v>
      </c>
      <c r="O39" s="100">
        <v>5937</v>
      </c>
      <c r="P39" s="33">
        <v>11.8</v>
      </c>
      <c r="Q39" s="42"/>
      <c r="R39" s="96">
        <v>4322</v>
      </c>
      <c r="S39" s="31">
        <v>11.54318679557716</v>
      </c>
      <c r="T39" s="100">
        <v>5930</v>
      </c>
      <c r="U39" s="33">
        <v>11.671160621149797</v>
      </c>
      <c r="V39" s="42"/>
      <c r="W39" s="96">
        <v>4195</v>
      </c>
      <c r="X39" s="31">
        <v>11.612135304213032</v>
      </c>
      <c r="Y39" s="100">
        <v>5613</v>
      </c>
      <c r="Z39" s="33">
        <v>11.6</v>
      </c>
      <c r="AA39" s="42"/>
      <c r="AB39" s="96">
        <v>4242</v>
      </c>
      <c r="AC39" s="31">
        <v>11.605066615599267</v>
      </c>
      <c r="AD39" s="100">
        <v>5923</v>
      </c>
      <c r="AE39" s="33">
        <v>11.79011485558453</v>
      </c>
      <c r="AF39" s="42"/>
      <c r="AG39" s="96">
        <v>4156</v>
      </c>
      <c r="AH39" s="31">
        <v>11.73712897850829</v>
      </c>
      <c r="AI39" s="100">
        <v>5721</v>
      </c>
      <c r="AJ39" s="33">
        <v>11.926452500573287</v>
      </c>
      <c r="AK39" s="42"/>
      <c r="AL39" s="96">
        <v>3845</v>
      </c>
      <c r="AM39" s="31">
        <v>11.963285625388924</v>
      </c>
      <c r="AN39" s="100">
        <v>5313</v>
      </c>
      <c r="AO39" s="33">
        <v>11.834016393442623</v>
      </c>
    </row>
    <row r="40" spans="1:41" s="35" customFormat="1" ht="12.75" x14ac:dyDescent="0.2">
      <c r="A40" s="51" t="str">
        <f>VLOOKUP("&lt;Zeilentitel_26&gt;",Uebersetzungen!$B$3:$E$60,Uebersetzungen!$B$2+1,FALSE)</f>
        <v>Luzern</v>
      </c>
      <c r="B40" s="42"/>
      <c r="C40" s="97">
        <v>1470</v>
      </c>
      <c r="D40" s="13">
        <v>4.1094741550417941</v>
      </c>
      <c r="E40" s="101">
        <v>1927</v>
      </c>
      <c r="F40" s="16">
        <v>3.9656733618702664</v>
      </c>
      <c r="G40" s="42"/>
      <c r="H40" s="97">
        <v>1604</v>
      </c>
      <c r="I40" s="13">
        <v>3.9862816243352057</v>
      </c>
      <c r="J40" s="101">
        <v>2111</v>
      </c>
      <c r="K40" s="16">
        <v>3.9249590956418263</v>
      </c>
      <c r="L40" s="42"/>
      <c r="M40" s="97">
        <v>1478</v>
      </c>
      <c r="N40" s="13">
        <v>4.0999999999999996</v>
      </c>
      <c r="O40" s="101">
        <v>2171</v>
      </c>
      <c r="P40" s="16">
        <v>4.3</v>
      </c>
      <c r="Q40" s="42"/>
      <c r="R40" s="97">
        <v>1654</v>
      </c>
      <c r="S40" s="13">
        <v>4.4174990652208752</v>
      </c>
      <c r="T40" s="101">
        <v>2299</v>
      </c>
      <c r="U40" s="16">
        <v>4.5247889153496432</v>
      </c>
      <c r="V40" s="42"/>
      <c r="W40" s="97">
        <v>1450</v>
      </c>
      <c r="X40" s="13">
        <v>4.0137297237446719</v>
      </c>
      <c r="Y40" s="101">
        <v>1992</v>
      </c>
      <c r="Z40" s="16">
        <v>4.096236890808143</v>
      </c>
      <c r="AA40" s="42"/>
      <c r="AB40" s="97">
        <v>1428</v>
      </c>
      <c r="AC40" s="13">
        <v>3.9066560884195551</v>
      </c>
      <c r="AD40" s="101">
        <v>2019</v>
      </c>
      <c r="AE40" s="16">
        <v>4.018950176164978</v>
      </c>
      <c r="AF40" s="42"/>
      <c r="AG40" s="97">
        <v>1492</v>
      </c>
      <c r="AH40" s="13">
        <v>4.2136180067214548</v>
      </c>
      <c r="AI40" s="101">
        <v>2107</v>
      </c>
      <c r="AJ40" s="16">
        <v>4.3924201046509204</v>
      </c>
      <c r="AK40" s="42"/>
      <c r="AL40" s="97">
        <v>1295</v>
      </c>
      <c r="AM40" s="13">
        <v>4.0292470441817052</v>
      </c>
      <c r="AN40" s="101">
        <v>1793</v>
      </c>
      <c r="AO40" s="16">
        <v>3.9936742694226659</v>
      </c>
    </row>
    <row r="41" spans="1:41" s="35" customFormat="1" ht="12.75" x14ac:dyDescent="0.2">
      <c r="A41" s="51" t="str">
        <f>VLOOKUP("&lt;Zeilentitel_27&gt;",Uebersetzungen!$B$3:$E$60,Uebersetzungen!$B$2+1,FALSE)</f>
        <v>Uri</v>
      </c>
      <c r="B41" s="42"/>
      <c r="C41" s="97">
        <v>110</v>
      </c>
      <c r="D41" s="17">
        <v>0.30751167146571246</v>
      </c>
      <c r="E41" s="101">
        <v>206</v>
      </c>
      <c r="F41" s="16">
        <v>0.4239380968060586</v>
      </c>
      <c r="G41" s="42"/>
      <c r="H41" s="97">
        <v>116</v>
      </c>
      <c r="I41" s="17">
        <v>0.28828470599930411</v>
      </c>
      <c r="J41" s="101">
        <v>200</v>
      </c>
      <c r="K41" s="16">
        <v>0.37185780157667708</v>
      </c>
      <c r="L41" s="42"/>
      <c r="M41" s="97">
        <v>113</v>
      </c>
      <c r="N41" s="17">
        <v>0.3</v>
      </c>
      <c r="O41" s="101">
        <v>157</v>
      </c>
      <c r="P41" s="16">
        <v>0.3</v>
      </c>
      <c r="Q41" s="42"/>
      <c r="R41" s="97">
        <v>107</v>
      </c>
      <c r="S41" s="17">
        <v>0.28577533251428877</v>
      </c>
      <c r="T41" s="101">
        <v>153</v>
      </c>
      <c r="U41" s="16">
        <v>0.30112775295715327</v>
      </c>
      <c r="V41" s="42"/>
      <c r="W41" s="97">
        <v>93</v>
      </c>
      <c r="X41" s="17">
        <v>0.25743232021258927</v>
      </c>
      <c r="Y41" s="101">
        <v>134</v>
      </c>
      <c r="Z41" s="16">
        <v>0.27555007197203374</v>
      </c>
      <c r="AA41" s="42"/>
      <c r="AB41" s="97">
        <v>100</v>
      </c>
      <c r="AC41" s="17">
        <v>0.27357535633190161</v>
      </c>
      <c r="AD41" s="101">
        <v>140</v>
      </c>
      <c r="AE41" s="16">
        <v>0.27867906124967656</v>
      </c>
      <c r="AF41" s="42"/>
      <c r="AG41" s="97">
        <v>95</v>
      </c>
      <c r="AH41" s="17">
        <v>0.26829337174164763</v>
      </c>
      <c r="AI41" s="101">
        <v>180</v>
      </c>
      <c r="AJ41" s="16">
        <v>0.37524234401384227</v>
      </c>
      <c r="AK41" s="42"/>
      <c r="AL41" s="97">
        <v>85</v>
      </c>
      <c r="AM41" s="17">
        <v>0.26446795270690726</v>
      </c>
      <c r="AN41" s="101">
        <v>124</v>
      </c>
      <c r="AO41" s="16">
        <v>0.27619387027797576</v>
      </c>
    </row>
    <row r="42" spans="1:41" s="35" customFormat="1" ht="12.75" x14ac:dyDescent="0.2">
      <c r="A42" s="51" t="str">
        <f>VLOOKUP("&lt;Zeilentitel_28&gt;",Uebersetzungen!$B$3:$E$60,Uebersetzungen!$B$2+1,FALSE)</f>
        <v>Schwyz</v>
      </c>
      <c r="B42" s="42"/>
      <c r="C42" s="97">
        <v>893</v>
      </c>
      <c r="D42" s="13">
        <v>2.4964356601716475</v>
      </c>
      <c r="E42" s="101">
        <v>1257</v>
      </c>
      <c r="F42" s="16">
        <v>2.5868455712874545</v>
      </c>
      <c r="G42" s="42"/>
      <c r="H42" s="97">
        <v>927</v>
      </c>
      <c r="I42" s="13">
        <v>2.3037924350116805</v>
      </c>
      <c r="J42" s="101">
        <v>1284</v>
      </c>
      <c r="K42" s="16">
        <v>2.3873270861222666</v>
      </c>
      <c r="L42" s="42"/>
      <c r="M42" s="97">
        <v>824</v>
      </c>
      <c r="N42" s="13">
        <v>2.2999999999999998</v>
      </c>
      <c r="O42" s="101">
        <v>1151</v>
      </c>
      <c r="P42" s="16">
        <v>2.2999999999999998</v>
      </c>
      <c r="Q42" s="42"/>
      <c r="R42" s="97">
        <v>838</v>
      </c>
      <c r="S42" s="13">
        <v>2.2381283051119065</v>
      </c>
      <c r="T42" s="101">
        <v>1110</v>
      </c>
      <c r="U42" s="16">
        <v>2.1846523253754255</v>
      </c>
      <c r="V42" s="42"/>
      <c r="W42" s="97">
        <v>920</v>
      </c>
      <c r="X42" s="13">
        <v>2.5466423074793778</v>
      </c>
      <c r="Y42" s="101">
        <v>1202</v>
      </c>
      <c r="Z42" s="16">
        <v>2.4717252724655565</v>
      </c>
      <c r="AA42" s="42"/>
      <c r="AB42" s="97">
        <v>881</v>
      </c>
      <c r="AC42" s="13">
        <v>2.4101988892840533</v>
      </c>
      <c r="AD42" s="101">
        <v>1293</v>
      </c>
      <c r="AE42" s="16">
        <v>2.573800187113084</v>
      </c>
      <c r="AF42" s="42"/>
      <c r="AG42" s="97">
        <v>849</v>
      </c>
      <c r="AH42" s="13">
        <v>2.3976955011437768</v>
      </c>
      <c r="AI42" s="101">
        <v>1173</v>
      </c>
      <c r="AJ42" s="16">
        <v>2.445329275156872</v>
      </c>
      <c r="AK42" s="42"/>
      <c r="AL42" s="97">
        <v>817</v>
      </c>
      <c r="AM42" s="13">
        <v>2.5420037336652146</v>
      </c>
      <c r="AN42" s="101">
        <v>1119</v>
      </c>
      <c r="AO42" s="16">
        <v>2.4924269422665719</v>
      </c>
    </row>
    <row r="43" spans="1:41" s="35" customFormat="1" ht="12.75" x14ac:dyDescent="0.2">
      <c r="A43" s="51" t="str">
        <f>VLOOKUP("&lt;Zeilentitel_29&gt;",Uebersetzungen!$B$3:$E$60,Uebersetzungen!$B$2+1,FALSE)</f>
        <v>Obwalden</v>
      </c>
      <c r="B43" s="42"/>
      <c r="C43" s="97">
        <v>178</v>
      </c>
      <c r="D43" s="13">
        <v>0.49760979564451646</v>
      </c>
      <c r="E43" s="101">
        <v>230</v>
      </c>
      <c r="F43" s="16">
        <v>0.47332894303589063</v>
      </c>
      <c r="G43" s="42"/>
      <c r="H43" s="97">
        <v>179</v>
      </c>
      <c r="I43" s="13">
        <v>0.44485312391271931</v>
      </c>
      <c r="J43" s="101">
        <v>232</v>
      </c>
      <c r="K43" s="16">
        <v>0.4313550498289454</v>
      </c>
      <c r="L43" s="42"/>
      <c r="M43" s="97">
        <v>166</v>
      </c>
      <c r="N43" s="13">
        <v>0.4</v>
      </c>
      <c r="O43" s="101">
        <v>223</v>
      </c>
      <c r="P43" s="16">
        <v>0.4</v>
      </c>
      <c r="Q43" s="42"/>
      <c r="R43" s="97">
        <v>189</v>
      </c>
      <c r="S43" s="13">
        <v>0.50478072752523895</v>
      </c>
      <c r="T43" s="101">
        <v>243</v>
      </c>
      <c r="U43" s="16">
        <v>0.47826172528489042</v>
      </c>
      <c r="V43" s="42"/>
      <c r="W43" s="97">
        <v>209</v>
      </c>
      <c r="X43" s="13">
        <v>0.57853069811216296</v>
      </c>
      <c r="Y43" s="101">
        <v>271</v>
      </c>
      <c r="Z43" s="16">
        <v>0.55726917540612786</v>
      </c>
      <c r="AA43" s="42"/>
      <c r="AB43" s="97">
        <v>181</v>
      </c>
      <c r="AC43" s="13">
        <v>0.49517139496074197</v>
      </c>
      <c r="AD43" s="101">
        <v>239</v>
      </c>
      <c r="AE43" s="16">
        <v>0.4757449688476621</v>
      </c>
      <c r="AF43" s="42"/>
      <c r="AG43" s="97">
        <v>177</v>
      </c>
      <c r="AH43" s="13">
        <v>0.49987291366601716</v>
      </c>
      <c r="AI43" s="101">
        <v>226</v>
      </c>
      <c r="AJ43" s="16">
        <v>0.47113760970626867</v>
      </c>
      <c r="AK43" s="42"/>
      <c r="AL43" s="97">
        <v>175</v>
      </c>
      <c r="AM43" s="13">
        <v>0.6</v>
      </c>
      <c r="AN43" s="101">
        <v>242</v>
      </c>
      <c r="AO43" s="16">
        <v>0.53902352102637208</v>
      </c>
    </row>
    <row r="44" spans="1:41" s="35" customFormat="1" ht="12.75" x14ac:dyDescent="0.2">
      <c r="A44" s="51" t="str">
        <f>VLOOKUP("&lt;Zeilentitel_30&gt;",Uebersetzungen!$B$3:$E$60,Uebersetzungen!$B$2+1,FALSE)</f>
        <v>Nidwalden</v>
      </c>
      <c r="B44" s="42"/>
      <c r="C44" s="97">
        <v>199</v>
      </c>
      <c r="D44" s="13">
        <v>0.5</v>
      </c>
      <c r="E44" s="101">
        <v>253</v>
      </c>
      <c r="F44" s="16">
        <v>0.52066183733947979</v>
      </c>
      <c r="G44" s="42"/>
      <c r="H44" s="97">
        <v>221</v>
      </c>
      <c r="I44" s="13">
        <v>0.54923206918832945</v>
      </c>
      <c r="J44" s="101">
        <v>316</v>
      </c>
      <c r="K44" s="16">
        <v>0.58753532649114981</v>
      </c>
      <c r="L44" s="42"/>
      <c r="M44" s="97">
        <v>189</v>
      </c>
      <c r="N44" s="13">
        <v>0.5</v>
      </c>
      <c r="O44" s="101">
        <v>253</v>
      </c>
      <c r="P44" s="16">
        <v>0.5</v>
      </c>
      <c r="Q44" s="42"/>
      <c r="R44" s="97">
        <v>219</v>
      </c>
      <c r="S44" s="13">
        <v>0.58490465252924517</v>
      </c>
      <c r="T44" s="101">
        <v>312</v>
      </c>
      <c r="U44" s="16">
        <v>0.61406443740282235</v>
      </c>
      <c r="V44" s="42"/>
      <c r="W44" s="97">
        <v>193</v>
      </c>
      <c r="X44" s="13">
        <v>0.53424126667773908</v>
      </c>
      <c r="Y44" s="101">
        <v>270</v>
      </c>
      <c r="Z44" s="16">
        <v>0.5</v>
      </c>
      <c r="AA44" s="42"/>
      <c r="AB44" s="97">
        <v>214</v>
      </c>
      <c r="AC44" s="13">
        <v>0.58545126255026947</v>
      </c>
      <c r="AD44" s="101">
        <v>268</v>
      </c>
      <c r="AE44" s="16">
        <v>0.53347134582080935</v>
      </c>
      <c r="AF44" s="42"/>
      <c r="AG44" s="97">
        <v>227</v>
      </c>
      <c r="AH44" s="13">
        <v>0.64107995142477903</v>
      </c>
      <c r="AI44" s="101">
        <v>287</v>
      </c>
      <c r="AJ44" s="16">
        <v>0.59830307073318179</v>
      </c>
      <c r="AK44" s="42"/>
      <c r="AL44" s="97">
        <v>210</v>
      </c>
      <c r="AM44" s="13">
        <v>0.65339141257000621</v>
      </c>
      <c r="AN44" s="101">
        <v>289</v>
      </c>
      <c r="AO44" s="16">
        <v>0.6437099073414112</v>
      </c>
    </row>
    <row r="45" spans="1:41" s="35" customFormat="1" ht="12.75" x14ac:dyDescent="0.2">
      <c r="A45" s="51" t="str">
        <f>VLOOKUP("&lt;Zeilentitel_31&gt;",Uebersetzungen!$B$3:$E$60,Uebersetzungen!$B$2+1,FALSE)</f>
        <v>Zug</v>
      </c>
      <c r="B45" s="42"/>
      <c r="C45" s="97">
        <v>1308</v>
      </c>
      <c r="D45" s="13">
        <v>3.6565933297922895</v>
      </c>
      <c r="E45" s="101">
        <v>1894</v>
      </c>
      <c r="F45" s="16">
        <v>3.8977609483042479</v>
      </c>
      <c r="G45" s="42"/>
      <c r="H45" s="97">
        <v>1388</v>
      </c>
      <c r="I45" s="13">
        <v>3.5</v>
      </c>
      <c r="J45" s="101">
        <v>1970</v>
      </c>
      <c r="K45" s="16">
        <v>3.662799345530269</v>
      </c>
      <c r="L45" s="42"/>
      <c r="M45" s="97">
        <v>1327</v>
      </c>
      <c r="N45" s="13">
        <v>3.7</v>
      </c>
      <c r="O45" s="101">
        <v>1982</v>
      </c>
      <c r="P45" s="16">
        <v>4</v>
      </c>
      <c r="Q45" s="42"/>
      <c r="R45" s="97">
        <v>1315</v>
      </c>
      <c r="S45" s="13">
        <v>3.5120987126756051</v>
      </c>
      <c r="T45" s="101">
        <v>1813</v>
      </c>
      <c r="U45" s="16">
        <v>3.568265464779862</v>
      </c>
      <c r="V45" s="42"/>
      <c r="W45" s="97">
        <v>1330</v>
      </c>
      <c r="X45" s="13">
        <v>3.6815589879864921</v>
      </c>
      <c r="Y45" s="101">
        <v>1744</v>
      </c>
      <c r="Z45" s="16">
        <v>3.5862636232778118</v>
      </c>
      <c r="AA45" s="42"/>
      <c r="AB45" s="97">
        <v>1438</v>
      </c>
      <c r="AC45" s="13">
        <v>3.9340136240527448</v>
      </c>
      <c r="AD45" s="101">
        <v>1964</v>
      </c>
      <c r="AE45" s="16">
        <v>3.9094691163883191</v>
      </c>
      <c r="AF45" s="42"/>
      <c r="AG45" s="97">
        <v>1316</v>
      </c>
      <c r="AH45" s="13">
        <v>3.7165692338106133</v>
      </c>
      <c r="AI45" s="101">
        <v>1748</v>
      </c>
      <c r="AJ45" s="16">
        <v>3.644020096312202</v>
      </c>
      <c r="AK45" s="42"/>
      <c r="AL45" s="97">
        <v>1263</v>
      </c>
      <c r="AM45" s="13">
        <v>3.9296826384567516</v>
      </c>
      <c r="AN45" s="101">
        <v>1746</v>
      </c>
      <c r="AO45" s="16">
        <v>3.8889878831076268</v>
      </c>
    </row>
    <row r="46" spans="1:41" s="35" customFormat="1" ht="13.5" thickBot="1" x14ac:dyDescent="0.25">
      <c r="A46" s="104" t="str">
        <f>VLOOKUP("&lt;Zeilentitel_32&gt;",Uebersetzungen!$B$3:$E$60,Uebersetzungen!$B$2+1,FALSE)</f>
        <v>Tessin</v>
      </c>
      <c r="B46" s="42"/>
      <c r="C46" s="105">
        <v>2168</v>
      </c>
      <c r="D46" s="106">
        <v>6.0607754885242233</v>
      </c>
      <c r="E46" s="107">
        <v>3013</v>
      </c>
      <c r="F46" s="108">
        <v>6.2006091537701682</v>
      </c>
      <c r="G46" s="42"/>
      <c r="H46" s="105">
        <v>2383</v>
      </c>
      <c r="I46" s="106">
        <v>5.9222625378994982</v>
      </c>
      <c r="J46" s="107">
        <v>3341</v>
      </c>
      <c r="K46" s="108">
        <v>6.2118845753383907</v>
      </c>
      <c r="L46" s="42"/>
      <c r="M46" s="105">
        <v>2424</v>
      </c>
      <c r="N46" s="106">
        <v>6.7</v>
      </c>
      <c r="O46" s="107">
        <v>3682</v>
      </c>
      <c r="P46" s="108">
        <v>7.4</v>
      </c>
      <c r="Q46" s="42"/>
      <c r="R46" s="105">
        <v>2687</v>
      </c>
      <c r="S46" s="106">
        <v>7.1764328828588217</v>
      </c>
      <c r="T46" s="107">
        <v>3663</v>
      </c>
      <c r="U46" s="108">
        <v>7.2093526737389046</v>
      </c>
      <c r="V46" s="42"/>
      <c r="W46" s="105">
        <v>2587</v>
      </c>
      <c r="X46" s="106">
        <v>7.1610474450534243</v>
      </c>
      <c r="Y46" s="107">
        <v>3788</v>
      </c>
      <c r="Z46" s="108">
        <v>7.7894303927616706</v>
      </c>
      <c r="AA46" s="42"/>
      <c r="AB46" s="105">
        <v>2522</v>
      </c>
      <c r="AC46" s="106">
        <v>6.8995704866905596</v>
      </c>
      <c r="AD46" s="107">
        <v>3706</v>
      </c>
      <c r="AE46" s="108">
        <v>7.3770328642235805</v>
      </c>
      <c r="AF46" s="42"/>
      <c r="AG46" s="105">
        <v>2325</v>
      </c>
      <c r="AH46" s="106">
        <v>6.566127255782428</v>
      </c>
      <c r="AI46" s="107">
        <v>3365</v>
      </c>
      <c r="AJ46" s="108">
        <v>7.0149471533698851</v>
      </c>
      <c r="AK46" s="42"/>
      <c r="AL46" s="105">
        <v>1803</v>
      </c>
      <c r="AM46" s="106">
        <v>5.6098319850653393</v>
      </c>
      <c r="AN46" s="107">
        <v>2826</v>
      </c>
      <c r="AO46" s="108">
        <v>6.2945473984319325</v>
      </c>
    </row>
    <row r="47" spans="1:41" s="35" customFormat="1" ht="12.75" x14ac:dyDescent="0.2">
      <c r="A47" s="5"/>
      <c r="B47" s="48"/>
      <c r="C47" s="48"/>
      <c r="D47" s="48"/>
      <c r="E47" s="48"/>
      <c r="F47" s="48"/>
      <c r="G47" s="48"/>
      <c r="H47" s="6"/>
      <c r="I47" s="7"/>
      <c r="J47" s="7"/>
      <c r="K47" s="7"/>
      <c r="L47" s="48"/>
      <c r="M47" s="6"/>
      <c r="N47" s="7"/>
      <c r="O47" s="7"/>
      <c r="P47" s="7"/>
      <c r="Q47" s="48"/>
      <c r="R47" s="6"/>
      <c r="S47" s="7"/>
      <c r="T47" s="7"/>
      <c r="U47" s="7"/>
      <c r="V47" s="48"/>
      <c r="W47" s="6"/>
      <c r="X47" s="7"/>
      <c r="Y47" s="7"/>
      <c r="Z47" s="7"/>
      <c r="AA47" s="48"/>
      <c r="AB47" s="6"/>
      <c r="AC47" s="7"/>
      <c r="AD47" s="7"/>
      <c r="AE47" s="7"/>
      <c r="AF47" s="48"/>
      <c r="AG47" s="6"/>
      <c r="AH47" s="7"/>
      <c r="AI47" s="7"/>
      <c r="AJ47" s="7"/>
      <c r="AK47" s="48"/>
      <c r="AL47" s="6"/>
      <c r="AM47" s="7"/>
      <c r="AN47" s="7"/>
      <c r="AO47" s="7"/>
    </row>
    <row r="48" spans="1:41" s="35" customFormat="1" ht="12.75" x14ac:dyDescent="0.2">
      <c r="A48" s="9" t="str">
        <f>VLOOKUP("&lt;quelle_1&gt;",Uebersetzungen!$B$3:$E$60,Uebersetzungen!$B$2+1,FALSE)</f>
        <v>Quelle: BFS (UDEMO)</v>
      </c>
      <c r="B48" s="47"/>
      <c r="C48" s="47"/>
      <c r="D48" s="47"/>
      <c r="E48" s="47"/>
      <c r="F48" s="47"/>
      <c r="G48" s="47"/>
      <c r="H48" s="8"/>
      <c r="I48" s="8"/>
      <c r="J48" s="8"/>
      <c r="K48" s="8"/>
      <c r="L48" s="47"/>
      <c r="M48" s="8"/>
      <c r="N48" s="8"/>
      <c r="O48" s="8"/>
      <c r="P48" s="8"/>
      <c r="Q48" s="47"/>
      <c r="R48" s="8"/>
      <c r="S48" s="8"/>
      <c r="T48" s="8"/>
      <c r="U48" s="8"/>
      <c r="V48" s="47"/>
      <c r="W48" s="8"/>
      <c r="X48" s="8"/>
      <c r="Y48" s="8"/>
      <c r="Z48" s="8"/>
      <c r="AA48" s="47"/>
      <c r="AB48" s="8"/>
      <c r="AC48" s="8"/>
      <c r="AD48" s="8"/>
      <c r="AE48" s="8"/>
      <c r="AF48" s="47"/>
      <c r="AG48" s="8"/>
      <c r="AH48" s="8"/>
      <c r="AI48" s="8"/>
      <c r="AJ48" s="8"/>
      <c r="AK48" s="47"/>
      <c r="AL48" s="8"/>
      <c r="AM48" s="8"/>
      <c r="AN48" s="8"/>
      <c r="AO48" s="8"/>
    </row>
    <row r="49" spans="1:41" s="35" customFormat="1" ht="12.75" x14ac:dyDescent="0.2">
      <c r="A49" s="8" t="str">
        <f>VLOOKUP("&lt;aktualisierung&gt;",Uebersetzungen!$B$3:$E$230,Uebersetzungen!$B$2+1,FALSE)</f>
        <v>Letztmals aktualisiert am: 02.12.2024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</row>
  </sheetData>
  <sheetProtection sheet="1" objects="1" scenarios="1"/>
  <mergeCells count="24">
    <mergeCell ref="C12:F12"/>
    <mergeCell ref="C13:D13"/>
    <mergeCell ref="E13:F13"/>
    <mergeCell ref="AG12:AJ12"/>
    <mergeCell ref="T13:U13"/>
    <mergeCell ref="AB12:AE12"/>
    <mergeCell ref="H13:I13"/>
    <mergeCell ref="J13:K13"/>
    <mergeCell ref="M13:N13"/>
    <mergeCell ref="O13:P13"/>
    <mergeCell ref="R13:S13"/>
    <mergeCell ref="H12:K12"/>
    <mergeCell ref="M12:P12"/>
    <mergeCell ref="R12:U12"/>
    <mergeCell ref="W12:Z12"/>
    <mergeCell ref="AL12:AO12"/>
    <mergeCell ref="AL13:AM13"/>
    <mergeCell ref="AN13:AO13"/>
    <mergeCell ref="W13:X13"/>
    <mergeCell ref="Y13:Z13"/>
    <mergeCell ref="AB13:AC13"/>
    <mergeCell ref="AD13:AE13"/>
    <mergeCell ref="AG13:AH13"/>
    <mergeCell ref="AI13:AJ13"/>
  </mergeCells>
  <pageMargins left="0.7" right="0.7" top="0.75" bottom="0.75" header="0.3" footer="0.3"/>
  <pageSetup paperSize="9" scale="3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177" r:id="rId4" name="Option Button 1">
              <controlPr defaultSize="0" autoFill="0" autoLine="0" autoPict="0">
                <anchor moveWithCells="1">
                  <from>
                    <xdr:col>7</xdr:col>
                    <xdr:colOff>447675</xdr:colOff>
                    <xdr:row>1</xdr:row>
                    <xdr:rowOff>104775</xdr:rowOff>
                  </from>
                  <to>
                    <xdr:col>8</xdr:col>
                    <xdr:colOff>790575</xdr:colOff>
                    <xdr:row>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8" r:id="rId5" name="Option Button 2">
              <controlPr defaultSize="0" autoFill="0" autoLine="0" autoPict="0">
                <anchor moveWithCells="1">
                  <from>
                    <xdr:col>7</xdr:col>
                    <xdr:colOff>447675</xdr:colOff>
                    <xdr:row>2</xdr:row>
                    <xdr:rowOff>104775</xdr:rowOff>
                  </from>
                  <to>
                    <xdr:col>9</xdr:col>
                    <xdr:colOff>352425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9" r:id="rId6" name="Option Button 3">
              <controlPr defaultSize="0" autoFill="0" autoLine="0" autoPict="0">
                <anchor moveWithCells="1">
                  <from>
                    <xdr:col>7</xdr:col>
                    <xdr:colOff>447675</xdr:colOff>
                    <xdr:row>3</xdr:row>
                    <xdr:rowOff>85725</xdr:rowOff>
                  </from>
                  <to>
                    <xdr:col>8</xdr:col>
                    <xdr:colOff>790575</xdr:colOff>
                    <xdr:row>4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49"/>
  <sheetViews>
    <sheetView showGridLines="0" zoomScaleNormal="100" workbookViewId="0"/>
  </sheetViews>
  <sheetFormatPr baseColWidth="10" defaultColWidth="9.140625" defaultRowHeight="14.25" x14ac:dyDescent="0.2"/>
  <cols>
    <col min="1" max="1" width="25.85546875" style="29" customWidth="1"/>
    <col min="2" max="2" width="3.85546875" style="29" customWidth="1"/>
    <col min="3" max="6" width="12.42578125" style="29" customWidth="1"/>
    <col min="7" max="7" width="3.85546875" style="29" customWidth="1"/>
    <col min="8" max="11" width="12.42578125" style="29" customWidth="1"/>
    <col min="12" max="12" width="3.85546875" style="29" customWidth="1"/>
    <col min="13" max="16" width="12.42578125" style="29" customWidth="1"/>
    <col min="17" max="17" width="3.85546875" style="29" customWidth="1"/>
    <col min="18" max="21" width="12.42578125" style="29" customWidth="1"/>
    <col min="22" max="22" width="3.85546875" style="29" customWidth="1"/>
    <col min="23" max="26" width="12.42578125" style="29" customWidth="1"/>
    <col min="27" max="27" width="3.85546875" style="29" customWidth="1"/>
    <col min="28" max="31" width="12.42578125" style="29" customWidth="1"/>
    <col min="32" max="32" width="3.85546875" style="29" customWidth="1"/>
    <col min="33" max="36" width="12.42578125" style="29" customWidth="1"/>
    <col min="37" max="37" width="3.85546875" style="29" customWidth="1"/>
    <col min="38" max="41" width="12.42578125" style="29" customWidth="1"/>
    <col min="42" max="42" width="3.85546875" style="29" customWidth="1"/>
    <col min="43" max="46" width="12.42578125" style="29" customWidth="1"/>
    <col min="47" max="47" width="3.85546875" style="29" customWidth="1"/>
    <col min="48" max="51" width="12.42578125" style="29" customWidth="1"/>
    <col min="52" max="16384" width="9.140625" style="36"/>
  </cols>
  <sheetData>
    <row r="1" spans="1:51" s="34" customFormat="1" ht="12.7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s="34" customFormat="1" x14ac:dyDescent="0.2">
      <c r="A2" s="1"/>
      <c r="B2" s="1"/>
      <c r="C2" s="1"/>
      <c r="D2" s="1"/>
      <c r="E2" s="1"/>
      <c r="F2" s="1"/>
      <c r="G2" s="1"/>
      <c r="H2" s="29"/>
      <c r="I2" s="29"/>
      <c r="J2" s="1"/>
      <c r="K2" s="1"/>
      <c r="L2" s="1"/>
      <c r="M2" s="29"/>
      <c r="N2" s="29"/>
      <c r="O2" s="1"/>
      <c r="P2" s="1"/>
      <c r="Q2" s="1"/>
      <c r="R2" s="29"/>
      <c r="S2" s="29"/>
      <c r="T2" s="1"/>
      <c r="U2" s="1"/>
      <c r="V2" s="1"/>
      <c r="W2" s="29"/>
      <c r="X2" s="29"/>
      <c r="Y2" s="1"/>
      <c r="Z2" s="1"/>
      <c r="AA2" s="1"/>
      <c r="AB2" s="29"/>
      <c r="AC2" s="29"/>
      <c r="AD2" s="1"/>
      <c r="AE2" s="1"/>
      <c r="AF2" s="1"/>
      <c r="AG2" s="29"/>
      <c r="AH2" s="29"/>
      <c r="AI2" s="1"/>
      <c r="AJ2" s="1"/>
      <c r="AK2" s="1"/>
      <c r="AL2" s="29"/>
      <c r="AM2" s="29"/>
      <c r="AN2" s="1"/>
      <c r="AO2" s="1"/>
      <c r="AP2" s="1"/>
      <c r="AQ2" s="29"/>
      <c r="AR2" s="29"/>
      <c r="AS2" s="1"/>
      <c r="AT2" s="1"/>
      <c r="AU2" s="1"/>
      <c r="AV2" s="29"/>
      <c r="AW2" s="29"/>
      <c r="AX2" s="1"/>
      <c r="AY2" s="1"/>
    </row>
    <row r="3" spans="1:51" s="34" customFormat="1" x14ac:dyDescent="0.2">
      <c r="A3" s="1"/>
      <c r="B3" s="1"/>
      <c r="C3" s="1"/>
      <c r="D3" s="1"/>
      <c r="E3" s="1"/>
      <c r="F3" s="1"/>
      <c r="G3" s="1"/>
      <c r="H3" s="29"/>
      <c r="I3" s="29"/>
      <c r="J3" s="1"/>
      <c r="K3" s="1"/>
      <c r="L3" s="1"/>
      <c r="M3" s="29"/>
      <c r="N3" s="29"/>
      <c r="O3" s="1"/>
      <c r="P3" s="1"/>
      <c r="Q3" s="1"/>
      <c r="R3" s="29"/>
      <c r="S3" s="29"/>
      <c r="T3" s="1"/>
      <c r="U3" s="1"/>
      <c r="V3" s="1"/>
      <c r="W3" s="29"/>
      <c r="X3" s="29"/>
      <c r="Y3" s="1"/>
      <c r="Z3" s="1"/>
      <c r="AA3" s="1"/>
      <c r="AB3" s="29"/>
      <c r="AC3" s="29"/>
      <c r="AD3" s="1"/>
      <c r="AE3" s="1"/>
      <c r="AF3" s="1"/>
      <c r="AG3" s="29"/>
      <c r="AH3" s="29"/>
      <c r="AI3" s="1"/>
      <c r="AJ3" s="1"/>
      <c r="AK3" s="1"/>
      <c r="AL3" s="29"/>
      <c r="AM3" s="29"/>
      <c r="AN3" s="1"/>
      <c r="AO3" s="1"/>
      <c r="AP3" s="1"/>
      <c r="AQ3" s="29"/>
      <c r="AR3" s="29"/>
      <c r="AS3" s="1"/>
      <c r="AT3" s="1"/>
      <c r="AU3" s="1"/>
      <c r="AV3" s="29"/>
      <c r="AW3" s="29"/>
      <c r="AX3" s="1"/>
      <c r="AY3" s="1"/>
    </row>
    <row r="4" spans="1:51" s="34" customFormat="1" x14ac:dyDescent="0.2">
      <c r="A4" s="1"/>
      <c r="B4" s="1"/>
      <c r="C4" s="1"/>
      <c r="D4" s="1"/>
      <c r="E4" s="1"/>
      <c r="F4" s="1"/>
      <c r="G4" s="1"/>
      <c r="H4" s="29"/>
      <c r="I4" s="29"/>
      <c r="J4" s="1"/>
      <c r="K4" s="1"/>
      <c r="L4" s="1"/>
      <c r="M4" s="29"/>
      <c r="N4" s="29"/>
      <c r="O4" s="1"/>
      <c r="P4" s="1"/>
      <c r="Q4" s="1"/>
      <c r="R4" s="29"/>
      <c r="S4" s="29"/>
      <c r="T4" s="1"/>
      <c r="U4" s="1"/>
      <c r="V4" s="1"/>
      <c r="W4" s="29"/>
      <c r="X4" s="29"/>
      <c r="Y4" s="1"/>
      <c r="Z4" s="1"/>
      <c r="AA4" s="1"/>
      <c r="AB4" s="29"/>
      <c r="AC4" s="29"/>
      <c r="AD4" s="1"/>
      <c r="AE4" s="1"/>
      <c r="AF4" s="1"/>
      <c r="AG4" s="29"/>
      <c r="AH4" s="29"/>
      <c r="AI4" s="1"/>
      <c r="AJ4" s="1"/>
      <c r="AK4" s="1"/>
      <c r="AL4" s="29"/>
      <c r="AM4" s="29"/>
      <c r="AN4" s="1"/>
      <c r="AO4" s="1"/>
      <c r="AP4" s="1"/>
      <c r="AQ4" s="29"/>
      <c r="AR4" s="29"/>
      <c r="AS4" s="1"/>
      <c r="AT4" s="1"/>
      <c r="AU4" s="1"/>
      <c r="AV4" s="29"/>
      <c r="AW4" s="29"/>
      <c r="AX4" s="1"/>
      <c r="AY4" s="1"/>
    </row>
    <row r="5" spans="1:51" s="34" customFormat="1" ht="12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s="34" customFormat="1" ht="12.7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s="34" customFormat="1" ht="15.75" customHeight="1" x14ac:dyDescent="0.2">
      <c r="A7" s="103" t="str">
        <f>VLOOKUP("&lt;Fachbereich&gt;",Uebersetzungen!$B$3:$E$60,Uebersetzungen!$B$2+1,FALSE)</f>
        <v>Daten &amp; Statistik</v>
      </c>
      <c r="B7" s="103"/>
      <c r="C7" s="103"/>
      <c r="D7" s="103"/>
      <c r="E7" s="103"/>
      <c r="F7" s="103"/>
      <c r="G7" s="103"/>
      <c r="H7" s="103"/>
      <c r="I7" s="103"/>
      <c r="J7" s="2"/>
      <c r="K7" s="2"/>
      <c r="L7" s="40"/>
      <c r="O7" s="2"/>
      <c r="P7" s="2"/>
      <c r="T7" s="2"/>
      <c r="U7" s="2"/>
      <c r="V7" s="40"/>
      <c r="Y7" s="2"/>
      <c r="Z7" s="2"/>
      <c r="AA7" s="40"/>
      <c r="AD7" s="2"/>
      <c r="AE7" s="2"/>
      <c r="AF7" s="40"/>
      <c r="AI7" s="2"/>
      <c r="AJ7" s="2"/>
      <c r="AK7" s="40"/>
      <c r="AN7" s="2"/>
      <c r="AO7" s="2"/>
      <c r="AP7" s="40"/>
      <c r="AS7" s="2"/>
      <c r="AT7" s="2"/>
      <c r="AU7" s="40"/>
      <c r="AX7" s="2"/>
      <c r="AY7" s="2"/>
    </row>
    <row r="8" spans="1:51" s="34" customFormat="1" ht="12.7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s="35" customFormat="1" ht="18" x14ac:dyDescent="0.2">
      <c r="A9" s="11" t="str">
        <f>VLOOKUP("&lt;T3Titel&gt;",Uebersetzungen!$B$3:$E$360,Uebersetzungen!$B$2+1,FALSE)</f>
        <v>Bestand aktiver Unternehmen  nach Kantonen seit 2013</v>
      </c>
      <c r="B9" s="45"/>
      <c r="C9" s="45"/>
      <c r="D9" s="45"/>
      <c r="E9" s="45"/>
      <c r="F9" s="45"/>
      <c r="G9" s="45"/>
      <c r="H9" s="30"/>
      <c r="I9" s="30"/>
      <c r="J9" s="30"/>
      <c r="K9" s="30"/>
      <c r="L9" s="45"/>
      <c r="M9" s="30"/>
      <c r="N9" s="30"/>
      <c r="O9" s="30"/>
      <c r="P9" s="30"/>
      <c r="Q9" s="45"/>
      <c r="R9" s="30"/>
      <c r="S9" s="30"/>
      <c r="T9" s="30"/>
      <c r="U9" s="30"/>
      <c r="V9" s="45"/>
      <c r="W9" s="30"/>
      <c r="X9" s="30"/>
      <c r="Y9" s="30"/>
      <c r="Z9" s="30"/>
      <c r="AA9" s="45"/>
      <c r="AB9" s="30"/>
      <c r="AC9" s="30"/>
      <c r="AD9" s="30"/>
      <c r="AE9" s="30"/>
      <c r="AF9" s="45"/>
      <c r="AG9" s="30"/>
      <c r="AH9" s="30"/>
      <c r="AI9" s="30"/>
      <c r="AJ9" s="30"/>
      <c r="AK9" s="45"/>
      <c r="AL9" s="30"/>
      <c r="AM9" s="30"/>
      <c r="AN9" s="30"/>
      <c r="AO9" s="30"/>
      <c r="AP9" s="45"/>
      <c r="AQ9" s="30"/>
      <c r="AR9" s="30"/>
      <c r="AS9" s="30"/>
      <c r="AT9" s="30"/>
      <c r="AU9" s="45"/>
      <c r="AV9" s="30"/>
      <c r="AW9" s="30"/>
      <c r="AX9" s="30"/>
      <c r="AY9" s="30"/>
    </row>
    <row r="10" spans="1:51" s="35" customFormat="1" ht="12.75" x14ac:dyDescent="0.2">
      <c r="A10" s="12"/>
      <c r="B10" s="46"/>
      <c r="C10" s="46"/>
      <c r="D10" s="46"/>
      <c r="E10" s="46"/>
      <c r="F10" s="46"/>
      <c r="G10" s="46"/>
      <c r="H10" s="30"/>
      <c r="I10" s="30"/>
      <c r="J10" s="30"/>
      <c r="K10" s="30"/>
      <c r="L10" s="46"/>
      <c r="M10" s="30"/>
      <c r="N10" s="30"/>
      <c r="O10" s="30"/>
      <c r="P10" s="30"/>
      <c r="Q10" s="46"/>
      <c r="R10" s="30"/>
      <c r="S10" s="30"/>
      <c r="T10" s="30"/>
      <c r="U10" s="30"/>
      <c r="V10" s="46"/>
      <c r="W10" s="30"/>
      <c r="X10" s="30"/>
      <c r="Y10" s="30"/>
      <c r="Z10" s="30"/>
      <c r="AA10" s="46"/>
      <c r="AB10" s="30"/>
      <c r="AC10" s="30"/>
      <c r="AD10" s="30"/>
      <c r="AE10" s="30"/>
      <c r="AF10" s="46"/>
      <c r="AG10" s="30"/>
      <c r="AH10" s="30"/>
      <c r="AI10" s="30"/>
      <c r="AJ10" s="30"/>
      <c r="AK10" s="46"/>
      <c r="AL10" s="30"/>
      <c r="AM10" s="30"/>
      <c r="AN10" s="30"/>
      <c r="AO10" s="30"/>
      <c r="AP10" s="46"/>
      <c r="AQ10" s="30"/>
      <c r="AR10" s="30"/>
      <c r="AS10" s="30"/>
      <c r="AT10" s="30"/>
      <c r="AU10" s="46"/>
      <c r="AV10" s="30"/>
      <c r="AW10" s="30"/>
      <c r="AX10" s="30"/>
      <c r="AY10" s="30"/>
    </row>
    <row r="11" spans="1:51" ht="18.75" thickBot="1" x14ac:dyDescent="0.3">
      <c r="H11" s="10"/>
      <c r="I11" s="4"/>
      <c r="J11" s="4"/>
      <c r="K11" s="4"/>
      <c r="M11" s="10"/>
      <c r="N11" s="4"/>
      <c r="O11" s="4"/>
      <c r="P11" s="4"/>
      <c r="R11" s="10"/>
      <c r="S11" s="4"/>
      <c r="T11" s="4"/>
      <c r="U11" s="4"/>
      <c r="W11" s="10"/>
      <c r="X11" s="4"/>
      <c r="Y11" s="4"/>
      <c r="Z11" s="4"/>
      <c r="AB11" s="10"/>
      <c r="AC11" s="4"/>
      <c r="AD11" s="4"/>
      <c r="AE11" s="4"/>
      <c r="AG11" s="10"/>
      <c r="AH11" s="4"/>
      <c r="AI11" s="4"/>
      <c r="AJ11" s="4"/>
      <c r="AL11" s="10"/>
      <c r="AM11" s="4"/>
      <c r="AN11" s="4"/>
      <c r="AO11" s="4"/>
      <c r="AQ11" s="10"/>
      <c r="AR11" s="4"/>
      <c r="AS11" s="4"/>
      <c r="AT11" s="4"/>
      <c r="AV11" s="10"/>
      <c r="AW11" s="4"/>
      <c r="AX11" s="4"/>
      <c r="AY11" s="4"/>
    </row>
    <row r="12" spans="1:51" s="37" customFormat="1" ht="18.75" thickBot="1" x14ac:dyDescent="0.3">
      <c r="A12" s="3"/>
      <c r="B12" s="3"/>
      <c r="C12" s="125">
        <v>2022</v>
      </c>
      <c r="D12" s="126"/>
      <c r="E12" s="126"/>
      <c r="F12" s="127"/>
      <c r="G12" s="3"/>
      <c r="H12" s="125">
        <v>2021</v>
      </c>
      <c r="I12" s="126"/>
      <c r="J12" s="126"/>
      <c r="K12" s="127"/>
      <c r="L12" s="3"/>
      <c r="M12" s="125">
        <v>2020</v>
      </c>
      <c r="N12" s="126"/>
      <c r="O12" s="126"/>
      <c r="P12" s="127"/>
      <c r="Q12" s="3"/>
      <c r="R12" s="125">
        <v>2019</v>
      </c>
      <c r="S12" s="126"/>
      <c r="T12" s="126"/>
      <c r="U12" s="127"/>
      <c r="V12" s="3"/>
      <c r="W12" s="125">
        <v>2018</v>
      </c>
      <c r="X12" s="126"/>
      <c r="Y12" s="126"/>
      <c r="Z12" s="127"/>
      <c r="AA12" s="3"/>
      <c r="AB12" s="125">
        <v>2017</v>
      </c>
      <c r="AC12" s="126"/>
      <c r="AD12" s="126"/>
      <c r="AE12" s="127"/>
      <c r="AF12" s="3"/>
      <c r="AG12" s="125">
        <v>2016</v>
      </c>
      <c r="AH12" s="126"/>
      <c r="AI12" s="126"/>
      <c r="AJ12" s="127"/>
      <c r="AK12" s="3"/>
      <c r="AL12" s="125">
        <v>2015</v>
      </c>
      <c r="AM12" s="126"/>
      <c r="AN12" s="126"/>
      <c r="AO12" s="127"/>
      <c r="AP12" s="3"/>
      <c r="AQ12" s="125">
        <v>2014</v>
      </c>
      <c r="AR12" s="126"/>
      <c r="AS12" s="126"/>
      <c r="AT12" s="127"/>
      <c r="AU12" s="3"/>
      <c r="AV12" s="125">
        <v>2013</v>
      </c>
      <c r="AW12" s="126"/>
      <c r="AX12" s="126"/>
      <c r="AY12" s="127"/>
    </row>
    <row r="13" spans="1:51" s="37" customFormat="1" ht="37.5" customHeight="1" thickBot="1" x14ac:dyDescent="0.3">
      <c r="A13" s="3"/>
      <c r="B13" s="3"/>
      <c r="C13" s="121" t="str">
        <f>VLOOKUP("&lt;T3SpaltenTitel_1&gt;",Uebersetzungen!$B$3:$E$360,Uebersetzungen!$B$2+1,FALSE)</f>
        <v>Anzahl aktive Unternehmen</v>
      </c>
      <c r="D13" s="122"/>
      <c r="E13" s="123" t="str">
        <f>VLOOKUP("&lt;T3SpaltenTitel_2&gt;",Uebersetzungen!$B$3:$E$360,Uebersetzungen!$B$2+1,FALSE)</f>
        <v>Anzahl Beschäftigte in aktiven Unternehmen</v>
      </c>
      <c r="F13" s="124"/>
      <c r="G13" s="3"/>
      <c r="H13" s="121" t="str">
        <f>VLOOKUP("&lt;T3SpaltenTitel_1&gt;",Uebersetzungen!$B$3:$E$360,Uebersetzungen!$B$2+1,FALSE)</f>
        <v>Anzahl aktive Unternehmen</v>
      </c>
      <c r="I13" s="122"/>
      <c r="J13" s="123" t="str">
        <f>VLOOKUP("&lt;T3SpaltenTitel_2&gt;",Uebersetzungen!$B$3:$E$360,Uebersetzungen!$B$2+1,FALSE)</f>
        <v>Anzahl Beschäftigte in aktiven Unternehmen</v>
      </c>
      <c r="K13" s="124"/>
      <c r="L13" s="3"/>
      <c r="M13" s="121" t="str">
        <f>VLOOKUP("&lt;T3SpaltenTitel_1&gt;",Uebersetzungen!$B$3:$E$360,Uebersetzungen!$B$2+1,FALSE)</f>
        <v>Anzahl aktive Unternehmen</v>
      </c>
      <c r="N13" s="122"/>
      <c r="O13" s="123" t="str">
        <f>VLOOKUP("&lt;T3SpaltenTitel_2&gt;",Uebersetzungen!$B$3:$E$360,Uebersetzungen!$B$2+1,FALSE)</f>
        <v>Anzahl Beschäftigte in aktiven Unternehmen</v>
      </c>
      <c r="P13" s="124"/>
      <c r="Q13" s="3"/>
      <c r="R13" s="121" t="str">
        <f>VLOOKUP("&lt;T3SpaltenTitel_1&gt;",Uebersetzungen!$B$3:$E$360,Uebersetzungen!$B$2+1,FALSE)</f>
        <v>Anzahl aktive Unternehmen</v>
      </c>
      <c r="S13" s="122"/>
      <c r="T13" s="123" t="str">
        <f>VLOOKUP("&lt;T3SpaltenTitel_2&gt;",Uebersetzungen!$B$3:$E$360,Uebersetzungen!$B$2+1,FALSE)</f>
        <v>Anzahl Beschäftigte in aktiven Unternehmen</v>
      </c>
      <c r="U13" s="124"/>
      <c r="V13" s="3"/>
      <c r="W13" s="121" t="str">
        <f>VLOOKUP("&lt;T3SpaltenTitel_1&gt;",Uebersetzungen!$B$3:$E$360,Uebersetzungen!$B$2+1,FALSE)</f>
        <v>Anzahl aktive Unternehmen</v>
      </c>
      <c r="X13" s="122"/>
      <c r="Y13" s="123" t="str">
        <f>VLOOKUP("&lt;T3SpaltenTitel_2&gt;",Uebersetzungen!$B$3:$E$360,Uebersetzungen!$B$2+1,FALSE)</f>
        <v>Anzahl Beschäftigte in aktiven Unternehmen</v>
      </c>
      <c r="Z13" s="124"/>
      <c r="AA13" s="3"/>
      <c r="AB13" s="121" t="str">
        <f>VLOOKUP("&lt;T3SpaltenTitel_1&gt;",Uebersetzungen!$B$3:$E$360,Uebersetzungen!$B$2+1,FALSE)</f>
        <v>Anzahl aktive Unternehmen</v>
      </c>
      <c r="AC13" s="122"/>
      <c r="AD13" s="123" t="str">
        <f>VLOOKUP("&lt;T3SpaltenTitel_2&gt;",Uebersetzungen!$B$3:$E$360,Uebersetzungen!$B$2+1,FALSE)</f>
        <v>Anzahl Beschäftigte in aktiven Unternehmen</v>
      </c>
      <c r="AE13" s="124"/>
      <c r="AF13" s="3"/>
      <c r="AG13" s="121" t="str">
        <f>VLOOKUP("&lt;T3SpaltenTitel_1&gt;",Uebersetzungen!$B$3:$E$360,Uebersetzungen!$B$2+1,FALSE)</f>
        <v>Anzahl aktive Unternehmen</v>
      </c>
      <c r="AH13" s="122"/>
      <c r="AI13" s="123" t="str">
        <f>VLOOKUP("&lt;T3SpaltenTitel_2&gt;",Uebersetzungen!$B$3:$E$360,Uebersetzungen!$B$2+1,FALSE)</f>
        <v>Anzahl Beschäftigte in aktiven Unternehmen</v>
      </c>
      <c r="AJ13" s="124"/>
      <c r="AK13" s="3"/>
      <c r="AL13" s="121" t="str">
        <f>VLOOKUP("&lt;T3SpaltenTitel_1&gt;",Uebersetzungen!$B$3:$E$360,Uebersetzungen!$B$2+1,FALSE)</f>
        <v>Anzahl aktive Unternehmen</v>
      </c>
      <c r="AM13" s="122"/>
      <c r="AN13" s="123" t="str">
        <f>VLOOKUP("&lt;T3SpaltenTitel_2&gt;",Uebersetzungen!$B$3:$E$360,Uebersetzungen!$B$2+1,FALSE)</f>
        <v>Anzahl Beschäftigte in aktiven Unternehmen</v>
      </c>
      <c r="AO13" s="124"/>
      <c r="AP13" s="3"/>
      <c r="AQ13" s="121" t="str">
        <f>VLOOKUP("&lt;T3SpaltenTitel_1&gt;",Uebersetzungen!$B$3:$E$360,Uebersetzungen!$B$2+1,FALSE)</f>
        <v>Anzahl aktive Unternehmen</v>
      </c>
      <c r="AR13" s="122"/>
      <c r="AS13" s="123" t="str">
        <f>VLOOKUP("&lt;T3SpaltenTitel_2&gt;",Uebersetzungen!$B$3:$E$360,Uebersetzungen!$B$2+1,FALSE)</f>
        <v>Anzahl Beschäftigte in aktiven Unternehmen</v>
      </c>
      <c r="AT13" s="124"/>
      <c r="AU13" s="3"/>
      <c r="AV13" s="121" t="str">
        <f>VLOOKUP("&lt;T3SpaltenTitel_1&gt;",Uebersetzungen!$B$3:$E$360,Uebersetzungen!$B$2+1,FALSE)</f>
        <v>Anzahl aktive Unternehmen</v>
      </c>
      <c r="AW13" s="122"/>
      <c r="AX13" s="123" t="str">
        <f>VLOOKUP("&lt;T3SpaltenTitel_2&gt;",Uebersetzungen!$B$3:$E$360,Uebersetzungen!$B$2+1,FALSE)</f>
        <v>Anzahl Beschäftigte in aktiven Unternehmen</v>
      </c>
      <c r="AY13" s="124"/>
    </row>
    <row r="14" spans="1:51" s="37" customFormat="1" ht="30" customHeight="1" thickBot="1" x14ac:dyDescent="0.3">
      <c r="A14" s="42"/>
      <c r="B14" s="42"/>
      <c r="C14" s="55" t="str">
        <f>VLOOKUP("&lt;SpaltenTitel_2.1&gt;",Uebersetzungen!$B$3:$E$360,Uebersetzungen!$B$2+1,FALSE)</f>
        <v>Absolute Werte</v>
      </c>
      <c r="D14" s="56" t="str">
        <f>VLOOKUP("&lt;SpaltenTitel_2.2&gt;",Uebersetzungen!$B$3:$E$360,Uebersetzungen!$B$2+1,FALSE)</f>
        <v>in %</v>
      </c>
      <c r="E14" s="57" t="str">
        <f>VLOOKUP("&lt;SpaltenTitel_2.1&gt;",Uebersetzungen!$B$3:$E$360,Uebersetzungen!$B$2+1,FALSE)</f>
        <v>Absolute Werte</v>
      </c>
      <c r="F14" s="58" t="str">
        <f>VLOOKUP("&lt;SpaltenTitel_2.2&gt;",Uebersetzungen!$B$3:$E$360,Uebersetzungen!$B$2+1,FALSE)</f>
        <v>in %</v>
      </c>
      <c r="G14" s="42"/>
      <c r="H14" s="55" t="str">
        <f>VLOOKUP("&lt;SpaltenTitel_2.1&gt;",Uebersetzungen!$B$3:$E$360,Uebersetzungen!$B$2+1,FALSE)</f>
        <v>Absolute Werte</v>
      </c>
      <c r="I14" s="56" t="str">
        <f>VLOOKUP("&lt;SpaltenTitel_2.2&gt;",Uebersetzungen!$B$3:$E$360,Uebersetzungen!$B$2+1,FALSE)</f>
        <v>in %</v>
      </c>
      <c r="J14" s="57" t="str">
        <f>VLOOKUP("&lt;SpaltenTitel_2.1&gt;",Uebersetzungen!$B$3:$E$360,Uebersetzungen!$B$2+1,FALSE)</f>
        <v>Absolute Werte</v>
      </c>
      <c r="K14" s="58" t="str">
        <f>VLOOKUP("&lt;SpaltenTitel_2.2&gt;",Uebersetzungen!$B$3:$E$360,Uebersetzungen!$B$2+1,FALSE)</f>
        <v>in %</v>
      </c>
      <c r="L14" s="42"/>
      <c r="M14" s="55" t="str">
        <f>VLOOKUP("&lt;SpaltenTitel_2.1&gt;",Uebersetzungen!$B$3:$E$360,Uebersetzungen!$B$2+1,FALSE)</f>
        <v>Absolute Werte</v>
      </c>
      <c r="N14" s="56" t="str">
        <f>VLOOKUP("&lt;SpaltenTitel_2.2&gt;",Uebersetzungen!$B$3:$E$360,Uebersetzungen!$B$2+1,FALSE)</f>
        <v>in %</v>
      </c>
      <c r="O14" s="57" t="str">
        <f>VLOOKUP("&lt;SpaltenTitel_2.1&gt;",Uebersetzungen!$B$3:$E$360,Uebersetzungen!$B$2+1,FALSE)</f>
        <v>Absolute Werte</v>
      </c>
      <c r="P14" s="58" t="str">
        <f>VLOOKUP("&lt;SpaltenTitel_2.2&gt;",Uebersetzungen!$B$3:$E$360,Uebersetzungen!$B$2+1,FALSE)</f>
        <v>in %</v>
      </c>
      <c r="Q14" s="42"/>
      <c r="R14" s="55" t="str">
        <f>VLOOKUP("&lt;SpaltenTitel_2.1&gt;",Uebersetzungen!$B$3:$E$360,Uebersetzungen!$B$2+1,FALSE)</f>
        <v>Absolute Werte</v>
      </c>
      <c r="S14" s="56" t="str">
        <f>VLOOKUP("&lt;SpaltenTitel_2.2&gt;",Uebersetzungen!$B$3:$E$360,Uebersetzungen!$B$2+1,FALSE)</f>
        <v>in %</v>
      </c>
      <c r="T14" s="57" t="str">
        <f>VLOOKUP("&lt;SpaltenTitel_2.1&gt;",Uebersetzungen!$B$3:$E$360,Uebersetzungen!$B$2+1,FALSE)</f>
        <v>Absolute Werte</v>
      </c>
      <c r="U14" s="58" t="str">
        <f>VLOOKUP("&lt;SpaltenTitel_2.2&gt;",Uebersetzungen!$B$3:$E$360,Uebersetzungen!$B$2+1,FALSE)</f>
        <v>in %</v>
      </c>
      <c r="V14" s="42"/>
      <c r="W14" s="55" t="str">
        <f>VLOOKUP("&lt;SpaltenTitel_2.1&gt;",Uebersetzungen!$B$3:$E$360,Uebersetzungen!$B$2+1,FALSE)</f>
        <v>Absolute Werte</v>
      </c>
      <c r="X14" s="56" t="str">
        <f>VLOOKUP("&lt;SpaltenTitel_2.2&gt;",Uebersetzungen!$B$3:$E$360,Uebersetzungen!$B$2+1,FALSE)</f>
        <v>in %</v>
      </c>
      <c r="Y14" s="57" t="str">
        <f>VLOOKUP("&lt;SpaltenTitel_2.1&gt;",Uebersetzungen!$B$3:$E$360,Uebersetzungen!$B$2+1,FALSE)</f>
        <v>Absolute Werte</v>
      </c>
      <c r="Z14" s="58" t="str">
        <f>VLOOKUP("&lt;SpaltenTitel_2.2&gt;",Uebersetzungen!$B$3:$E$360,Uebersetzungen!$B$2+1,FALSE)</f>
        <v>in %</v>
      </c>
      <c r="AA14" s="42"/>
      <c r="AB14" s="55" t="str">
        <f>VLOOKUP("&lt;SpaltenTitel_2.1&gt;",Uebersetzungen!$B$3:$E$360,Uebersetzungen!$B$2+1,FALSE)</f>
        <v>Absolute Werte</v>
      </c>
      <c r="AC14" s="56" t="str">
        <f>VLOOKUP("&lt;SpaltenTitel_2.2&gt;",Uebersetzungen!$B$3:$E$360,Uebersetzungen!$B$2+1,FALSE)</f>
        <v>in %</v>
      </c>
      <c r="AD14" s="57" t="str">
        <f>VLOOKUP("&lt;SpaltenTitel_2.1&gt;",Uebersetzungen!$B$3:$E$360,Uebersetzungen!$B$2+1,FALSE)</f>
        <v>Absolute Werte</v>
      </c>
      <c r="AE14" s="58" t="str">
        <f>VLOOKUP("&lt;SpaltenTitel_2.2&gt;",Uebersetzungen!$B$3:$E$360,Uebersetzungen!$B$2+1,FALSE)</f>
        <v>in %</v>
      </c>
      <c r="AF14" s="42"/>
      <c r="AG14" s="55" t="str">
        <f>VLOOKUP("&lt;SpaltenTitel_2.1&gt;",Uebersetzungen!$B$3:$E$360,Uebersetzungen!$B$2+1,FALSE)</f>
        <v>Absolute Werte</v>
      </c>
      <c r="AH14" s="56" t="str">
        <f>VLOOKUP("&lt;SpaltenTitel_2.2&gt;",Uebersetzungen!$B$3:$E$360,Uebersetzungen!$B$2+1,FALSE)</f>
        <v>in %</v>
      </c>
      <c r="AI14" s="57" t="str">
        <f>VLOOKUP("&lt;SpaltenTitel_2.1&gt;",Uebersetzungen!$B$3:$E$360,Uebersetzungen!$B$2+1,FALSE)</f>
        <v>Absolute Werte</v>
      </c>
      <c r="AJ14" s="58" t="str">
        <f>VLOOKUP("&lt;SpaltenTitel_2.2&gt;",Uebersetzungen!$B$3:$E$360,Uebersetzungen!$B$2+1,FALSE)</f>
        <v>in %</v>
      </c>
      <c r="AK14" s="42"/>
      <c r="AL14" s="55" t="str">
        <f>VLOOKUP("&lt;SpaltenTitel_2.1&gt;",Uebersetzungen!$B$3:$E$360,Uebersetzungen!$B$2+1,FALSE)</f>
        <v>Absolute Werte</v>
      </c>
      <c r="AM14" s="56" t="str">
        <f>VLOOKUP("&lt;SpaltenTitel_2.2&gt;",Uebersetzungen!$B$3:$E$360,Uebersetzungen!$B$2+1,FALSE)</f>
        <v>in %</v>
      </c>
      <c r="AN14" s="57" t="str">
        <f>VLOOKUP("&lt;SpaltenTitel_2.1&gt;",Uebersetzungen!$B$3:$E$360,Uebersetzungen!$B$2+1,FALSE)</f>
        <v>Absolute Werte</v>
      </c>
      <c r="AO14" s="58" t="str">
        <f>VLOOKUP("&lt;SpaltenTitel_2.2&gt;",Uebersetzungen!$B$3:$E$360,Uebersetzungen!$B$2+1,FALSE)</f>
        <v>in %</v>
      </c>
      <c r="AP14" s="42"/>
      <c r="AQ14" s="55" t="str">
        <f>VLOOKUP("&lt;SpaltenTitel_2.1&gt;",Uebersetzungen!$B$3:$E$360,Uebersetzungen!$B$2+1,FALSE)</f>
        <v>Absolute Werte</v>
      </c>
      <c r="AR14" s="56" t="str">
        <f>VLOOKUP("&lt;SpaltenTitel_2.2&gt;",Uebersetzungen!$B$3:$E$360,Uebersetzungen!$B$2+1,FALSE)</f>
        <v>in %</v>
      </c>
      <c r="AS14" s="57" t="str">
        <f>VLOOKUP("&lt;SpaltenTitel_2.1&gt;",Uebersetzungen!$B$3:$E$360,Uebersetzungen!$B$2+1,FALSE)</f>
        <v>Absolute Werte</v>
      </c>
      <c r="AT14" s="58" t="str">
        <f>VLOOKUP("&lt;SpaltenTitel_2.2&gt;",Uebersetzungen!$B$3:$E$360,Uebersetzungen!$B$2+1,FALSE)</f>
        <v>in %</v>
      </c>
      <c r="AU14" s="42"/>
      <c r="AV14" s="55" t="str">
        <f>VLOOKUP("&lt;SpaltenTitel_2.1&gt;",Uebersetzungen!$B$3:$E$360,Uebersetzungen!$B$2+1,FALSE)</f>
        <v>Absolute Werte</v>
      </c>
      <c r="AW14" s="56" t="str">
        <f>VLOOKUP("&lt;SpaltenTitel_2.2&gt;",Uebersetzungen!$B$3:$E$360,Uebersetzungen!$B$2+1,FALSE)</f>
        <v>in %</v>
      </c>
      <c r="AX14" s="57" t="str">
        <f>VLOOKUP("&lt;SpaltenTitel_2.1&gt;",Uebersetzungen!$B$3:$E$360,Uebersetzungen!$B$2+1,FALSE)</f>
        <v>Absolute Werte</v>
      </c>
      <c r="AY14" s="58" t="str">
        <f>VLOOKUP("&lt;SpaltenTitel_2.2&gt;",Uebersetzungen!$B$3:$E$360,Uebersetzungen!$B$2+1,FALSE)</f>
        <v>in %</v>
      </c>
    </row>
    <row r="15" spans="1:51" s="35" customFormat="1" ht="12.75" x14ac:dyDescent="0.2">
      <c r="A15" s="49" t="str">
        <f>VLOOKUP("&lt;Zeilentitel_1&gt;",Uebersetzungen!$B$3:$E$60,Uebersetzungen!$B$2+1,FALSE)</f>
        <v>Total</v>
      </c>
      <c r="B15" s="43"/>
      <c r="C15" s="95">
        <v>587137</v>
      </c>
      <c r="D15" s="52">
        <v>100</v>
      </c>
      <c r="E15" s="53">
        <v>4626338</v>
      </c>
      <c r="F15" s="54">
        <v>100</v>
      </c>
      <c r="G15" s="43"/>
      <c r="H15" s="95">
        <v>574258</v>
      </c>
      <c r="I15" s="52">
        <v>100</v>
      </c>
      <c r="J15" s="53">
        <v>4486354</v>
      </c>
      <c r="K15" s="54">
        <v>100</v>
      </c>
      <c r="L15" s="43"/>
      <c r="M15" s="95">
        <v>564787</v>
      </c>
      <c r="N15" s="52">
        <v>100</v>
      </c>
      <c r="O15" s="53">
        <v>4429088</v>
      </c>
      <c r="P15" s="54">
        <v>100</v>
      </c>
      <c r="Q15" s="43"/>
      <c r="R15" s="95">
        <v>567254</v>
      </c>
      <c r="S15" s="52">
        <v>100</v>
      </c>
      <c r="T15" s="53">
        <v>4480650</v>
      </c>
      <c r="U15" s="54">
        <v>100</v>
      </c>
      <c r="V15" s="43"/>
      <c r="W15" s="95">
        <v>556849</v>
      </c>
      <c r="X15" s="52">
        <v>100</v>
      </c>
      <c r="Y15" s="53">
        <v>4414553</v>
      </c>
      <c r="Z15" s="54">
        <v>100</v>
      </c>
      <c r="AA15" s="43"/>
      <c r="AB15" s="95">
        <v>555718</v>
      </c>
      <c r="AC15" s="52">
        <v>100</v>
      </c>
      <c r="AD15" s="53">
        <v>4368405</v>
      </c>
      <c r="AE15" s="54">
        <v>100</v>
      </c>
      <c r="AF15" s="43"/>
      <c r="AG15" s="95">
        <v>550223</v>
      </c>
      <c r="AH15" s="52">
        <v>100</v>
      </c>
      <c r="AI15" s="53">
        <v>4321870</v>
      </c>
      <c r="AJ15" s="54">
        <v>100</v>
      </c>
      <c r="AK15" s="43"/>
      <c r="AL15" s="95">
        <v>545287</v>
      </c>
      <c r="AM15" s="52">
        <v>100</v>
      </c>
      <c r="AN15" s="53">
        <v>4298056</v>
      </c>
      <c r="AO15" s="54">
        <v>100</v>
      </c>
      <c r="AP15" s="43"/>
      <c r="AQ15" s="95">
        <v>536764</v>
      </c>
      <c r="AR15" s="52">
        <v>100</v>
      </c>
      <c r="AS15" s="53">
        <v>4261789</v>
      </c>
      <c r="AT15" s="54">
        <v>100</v>
      </c>
      <c r="AU15" s="43"/>
      <c r="AV15" s="95">
        <v>518853</v>
      </c>
      <c r="AW15" s="52">
        <v>100</v>
      </c>
      <c r="AX15" s="53">
        <v>4207604</v>
      </c>
      <c r="AY15" s="54">
        <v>100</v>
      </c>
    </row>
    <row r="16" spans="1:51" s="35" customFormat="1" ht="12.75" x14ac:dyDescent="0.2">
      <c r="A16" s="50" t="str">
        <f>VLOOKUP("&lt;Zeilentitel_2&gt;",Uebersetzungen!$B$3:$E$60,Uebersetzungen!$B$2+1,FALSE)</f>
        <v>Genferseeregion</v>
      </c>
      <c r="B16" s="42"/>
      <c r="C16" s="96">
        <v>118879</v>
      </c>
      <c r="D16" s="31">
        <v>20.247233609872993</v>
      </c>
      <c r="E16" s="32">
        <v>818696</v>
      </c>
      <c r="F16" s="33">
        <v>17.696415609927332</v>
      </c>
      <c r="G16" s="42"/>
      <c r="H16" s="96">
        <v>115116</v>
      </c>
      <c r="I16" s="31">
        <v>20.046042022923494</v>
      </c>
      <c r="J16" s="32">
        <v>784065</v>
      </c>
      <c r="K16" s="33">
        <v>17.476663678345489</v>
      </c>
      <c r="L16" s="42"/>
      <c r="M16" s="96">
        <v>111863</v>
      </c>
      <c r="N16" s="31">
        <v>19.8</v>
      </c>
      <c r="O16" s="32">
        <v>767250</v>
      </c>
      <c r="P16" s="33">
        <v>17.3</v>
      </c>
      <c r="Q16" s="42"/>
      <c r="R16" s="96">
        <v>112651</v>
      </c>
      <c r="S16" s="31">
        <v>19.859004960740691</v>
      </c>
      <c r="T16" s="32">
        <v>771502</v>
      </c>
      <c r="U16" s="33">
        <v>17.218528561704215</v>
      </c>
      <c r="V16" s="42"/>
      <c r="W16" s="96">
        <v>109609</v>
      </c>
      <c r="X16" s="31">
        <v>19.683792195011574</v>
      </c>
      <c r="Y16" s="32">
        <v>755063</v>
      </c>
      <c r="Z16" s="33">
        <v>17.103951407990799</v>
      </c>
      <c r="AA16" s="42"/>
      <c r="AB16" s="96">
        <v>108673</v>
      </c>
      <c r="AC16" s="31">
        <v>19.5</v>
      </c>
      <c r="AD16" s="32">
        <v>742701</v>
      </c>
      <c r="AE16" s="33">
        <v>17.001651632575275</v>
      </c>
      <c r="AF16" s="42"/>
      <c r="AG16" s="96">
        <v>105614</v>
      </c>
      <c r="AH16" s="31">
        <v>19.194762850698716</v>
      </c>
      <c r="AI16" s="32">
        <v>734551</v>
      </c>
      <c r="AJ16" s="33">
        <v>16.996138245713084</v>
      </c>
      <c r="AK16" s="42"/>
      <c r="AL16" s="96">
        <v>103729</v>
      </c>
      <c r="AM16" s="31">
        <v>19.02282651154346</v>
      </c>
      <c r="AN16" s="32">
        <v>730876</v>
      </c>
      <c r="AO16" s="33">
        <v>17.004804032334619</v>
      </c>
      <c r="AP16" s="42"/>
      <c r="AQ16" s="96">
        <v>100416</v>
      </c>
      <c r="AR16" s="31">
        <v>18.707662958022521</v>
      </c>
      <c r="AS16" s="32">
        <v>720886</v>
      </c>
      <c r="AT16" s="33">
        <v>16.91510302363632</v>
      </c>
      <c r="AU16" s="42"/>
      <c r="AV16" s="96">
        <v>97559</v>
      </c>
      <c r="AW16" s="31">
        <v>18.80282083750118</v>
      </c>
      <c r="AX16" s="32">
        <v>713007</v>
      </c>
      <c r="AY16" s="33">
        <v>16.945677397397663</v>
      </c>
    </row>
    <row r="17" spans="1:51" s="35" customFormat="1" ht="12.75" x14ac:dyDescent="0.2">
      <c r="A17" s="51" t="str">
        <f>VLOOKUP("&lt;Zeilentitel_3&gt;",Uebersetzungen!$B$3:$E$60,Uebersetzungen!$B$2+1,FALSE)</f>
        <v>Waadt</v>
      </c>
      <c r="B17" s="42"/>
      <c r="C17" s="97">
        <v>54145</v>
      </c>
      <c r="D17" s="13">
        <v>9.2218681500229085</v>
      </c>
      <c r="E17" s="14">
        <v>380306</v>
      </c>
      <c r="F17" s="16">
        <v>8.2204542772274749</v>
      </c>
      <c r="G17" s="42"/>
      <c r="H17" s="97">
        <v>52374</v>
      </c>
      <c r="I17" s="13">
        <v>9.1202908797091204</v>
      </c>
      <c r="J17" s="14">
        <v>364140</v>
      </c>
      <c r="K17" s="16">
        <v>8.1166131785409714</v>
      </c>
      <c r="L17" s="42"/>
      <c r="M17" s="97">
        <v>50719</v>
      </c>
      <c r="N17" s="13">
        <v>9</v>
      </c>
      <c r="O17" s="14">
        <v>353216</v>
      </c>
      <c r="P17" s="16">
        <v>8</v>
      </c>
      <c r="Q17" s="42"/>
      <c r="R17" s="97">
        <v>51199</v>
      </c>
      <c r="S17" s="13">
        <v>9.1</v>
      </c>
      <c r="T17" s="14">
        <v>354190</v>
      </c>
      <c r="U17" s="16">
        <v>7.9048798723399507</v>
      </c>
      <c r="V17" s="42"/>
      <c r="W17" s="97">
        <v>49520</v>
      </c>
      <c r="X17" s="13">
        <v>8.8928955605559139</v>
      </c>
      <c r="Y17" s="14">
        <v>346929</v>
      </c>
      <c r="Z17" s="16">
        <v>7.8</v>
      </c>
      <c r="AA17" s="42"/>
      <c r="AB17" s="97">
        <v>49349</v>
      </c>
      <c r="AC17" s="13">
        <v>8.8000000000000007</v>
      </c>
      <c r="AD17" s="14">
        <v>341002</v>
      </c>
      <c r="AE17" s="16">
        <v>7.806098564579063</v>
      </c>
      <c r="AF17" s="42"/>
      <c r="AG17" s="97">
        <v>47736</v>
      </c>
      <c r="AH17" s="13">
        <v>8.6757551029309923</v>
      </c>
      <c r="AI17" s="14">
        <v>337553</v>
      </c>
      <c r="AJ17" s="16">
        <v>7.810345984492824</v>
      </c>
      <c r="AK17" s="42"/>
      <c r="AL17" s="97">
        <v>46794</v>
      </c>
      <c r="AM17" s="13">
        <v>8.5815359617962645</v>
      </c>
      <c r="AN17" s="14">
        <v>332358</v>
      </c>
      <c r="AO17" s="16">
        <v>7.732751737064385</v>
      </c>
      <c r="AP17" s="42"/>
      <c r="AQ17" s="97">
        <v>45159</v>
      </c>
      <c r="AR17" s="13">
        <v>8.4131946255710144</v>
      </c>
      <c r="AS17" s="14">
        <v>325426</v>
      </c>
      <c r="AT17" s="16">
        <v>7.6359012611839763</v>
      </c>
      <c r="AU17" s="42"/>
      <c r="AV17" s="97">
        <v>43693</v>
      </c>
      <c r="AW17" s="13">
        <v>8.4210749480103217</v>
      </c>
      <c r="AX17" s="14">
        <v>319826</v>
      </c>
      <c r="AY17" s="16">
        <v>7.6011430733500589</v>
      </c>
    </row>
    <row r="18" spans="1:51" s="35" customFormat="1" ht="12.75" x14ac:dyDescent="0.2">
      <c r="A18" s="51" t="str">
        <f>VLOOKUP("&lt;Zeilentitel_4&gt;",Uebersetzungen!$B$3:$E$60,Uebersetzungen!$B$2+1,FALSE)</f>
        <v>Wallis</v>
      </c>
      <c r="B18" s="42"/>
      <c r="C18" s="97">
        <v>25550</v>
      </c>
      <c r="D18" s="13">
        <v>4.3</v>
      </c>
      <c r="E18" s="14">
        <v>142392</v>
      </c>
      <c r="F18" s="16">
        <v>3.0778555306594546</v>
      </c>
      <c r="G18" s="42"/>
      <c r="H18" s="97">
        <v>24753</v>
      </c>
      <c r="I18" s="13">
        <v>4.3104318964646549</v>
      </c>
      <c r="J18" s="14">
        <v>135542</v>
      </c>
      <c r="K18" s="16">
        <v>3.0212060840495423</v>
      </c>
      <c r="L18" s="42"/>
      <c r="M18" s="97">
        <v>23934</v>
      </c>
      <c r="N18" s="13">
        <v>4.2</v>
      </c>
      <c r="O18" s="14">
        <v>132408</v>
      </c>
      <c r="P18" s="16">
        <v>3</v>
      </c>
      <c r="Q18" s="42"/>
      <c r="R18" s="97">
        <v>23962</v>
      </c>
      <c r="S18" s="13">
        <v>4.224209965905926</v>
      </c>
      <c r="T18" s="14">
        <v>133461</v>
      </c>
      <c r="U18" s="16">
        <v>2.9786080144621874</v>
      </c>
      <c r="V18" s="42"/>
      <c r="W18" s="97">
        <v>23365</v>
      </c>
      <c r="X18" s="13">
        <v>4.1959310333681126</v>
      </c>
      <c r="Y18" s="14">
        <v>130794</v>
      </c>
      <c r="Z18" s="16">
        <v>2.9627914762831025</v>
      </c>
      <c r="AA18" s="42"/>
      <c r="AB18" s="97">
        <v>23236</v>
      </c>
      <c r="AC18" s="13">
        <v>4.1812574003361425</v>
      </c>
      <c r="AD18" s="14">
        <v>129989</v>
      </c>
      <c r="AE18" s="16">
        <v>2.975662741893208</v>
      </c>
      <c r="AF18" s="42"/>
      <c r="AG18" s="97">
        <v>22698</v>
      </c>
      <c r="AH18" s="13">
        <v>4.1252364950211096</v>
      </c>
      <c r="AI18" s="14">
        <v>127860</v>
      </c>
      <c r="AJ18" s="16">
        <v>2.95844160051089</v>
      </c>
      <c r="AK18" s="42"/>
      <c r="AL18" s="97">
        <v>22140</v>
      </c>
      <c r="AM18" s="13">
        <v>4</v>
      </c>
      <c r="AN18" s="14">
        <v>127700</v>
      </c>
      <c r="AO18" s="16">
        <v>2.97111066026129</v>
      </c>
      <c r="AP18" s="42"/>
      <c r="AQ18" s="97">
        <v>21446</v>
      </c>
      <c r="AR18" s="13">
        <v>3.9954244323389796</v>
      </c>
      <c r="AS18" s="14">
        <v>127007</v>
      </c>
      <c r="AT18" s="16">
        <v>2.9801334603848288</v>
      </c>
      <c r="AU18" s="42"/>
      <c r="AV18" s="97">
        <v>20875</v>
      </c>
      <c r="AW18" s="13">
        <v>4.0232975428493232</v>
      </c>
      <c r="AX18" s="14">
        <v>125873</v>
      </c>
      <c r="AY18" s="16">
        <v>2.9915600422473219</v>
      </c>
    </row>
    <row r="19" spans="1:51" s="35" customFormat="1" ht="12.75" x14ac:dyDescent="0.2">
      <c r="A19" s="51" t="str">
        <f>VLOOKUP("&lt;Zeilentitel_5&gt;",Uebersetzungen!$B$3:$E$60,Uebersetzungen!$B$2+1,FALSE)</f>
        <v>Genf</v>
      </c>
      <c r="B19" s="42"/>
      <c r="C19" s="97">
        <v>39184</v>
      </c>
      <c r="D19" s="13">
        <v>6.6737405409640331</v>
      </c>
      <c r="E19" s="14">
        <v>295998</v>
      </c>
      <c r="F19" s="16">
        <v>6.3981058020404049</v>
      </c>
      <c r="G19" s="42"/>
      <c r="H19" s="97">
        <v>37989</v>
      </c>
      <c r="I19" s="13">
        <v>6.6153192467497197</v>
      </c>
      <c r="J19" s="14">
        <v>284383</v>
      </c>
      <c r="K19" s="16">
        <v>6.4</v>
      </c>
      <c r="L19" s="42"/>
      <c r="M19" s="97">
        <v>37210</v>
      </c>
      <c r="N19" s="13">
        <v>6.6</v>
      </c>
      <c r="O19" s="14">
        <v>281626</v>
      </c>
      <c r="P19" s="16">
        <v>6.3</v>
      </c>
      <c r="Q19" s="42"/>
      <c r="R19" s="97">
        <v>37490</v>
      </c>
      <c r="S19" s="13">
        <v>6.6090322853607022</v>
      </c>
      <c r="T19" s="14">
        <v>283851</v>
      </c>
      <c r="U19" s="16">
        <v>6.3350406749020785</v>
      </c>
      <c r="V19" s="42"/>
      <c r="W19" s="97">
        <v>36724</v>
      </c>
      <c r="X19" s="13">
        <v>6.5949656010875479</v>
      </c>
      <c r="Y19" s="14">
        <v>277340</v>
      </c>
      <c r="Z19" s="16">
        <v>6.2824027710166801</v>
      </c>
      <c r="AA19" s="42"/>
      <c r="AB19" s="97">
        <v>36088</v>
      </c>
      <c r="AC19" s="13">
        <v>6.4939411716014233</v>
      </c>
      <c r="AD19" s="14">
        <v>271710</v>
      </c>
      <c r="AE19" s="16">
        <v>6.2198903261030054</v>
      </c>
      <c r="AF19" s="42"/>
      <c r="AG19" s="97">
        <v>35180</v>
      </c>
      <c r="AH19" s="13">
        <v>6.3937712527466131</v>
      </c>
      <c r="AI19" s="14">
        <v>269138</v>
      </c>
      <c r="AJ19" s="16">
        <v>6.2273506607093685</v>
      </c>
      <c r="AK19" s="42"/>
      <c r="AL19" s="97">
        <v>34795</v>
      </c>
      <c r="AM19" s="13">
        <v>6.3810433771573498</v>
      </c>
      <c r="AN19" s="14">
        <v>270818</v>
      </c>
      <c r="AO19" s="16">
        <v>6.300941635008944</v>
      </c>
      <c r="AP19" s="42"/>
      <c r="AQ19" s="97">
        <v>33811</v>
      </c>
      <c r="AR19" s="13">
        <v>6.299043900112526</v>
      </c>
      <c r="AS19" s="14">
        <v>268453</v>
      </c>
      <c r="AT19" s="16">
        <v>6.2990683020675124</v>
      </c>
      <c r="AU19" s="42"/>
      <c r="AV19" s="97">
        <v>32991</v>
      </c>
      <c r="AW19" s="13">
        <v>6.3584483466415351</v>
      </c>
      <c r="AX19" s="14">
        <v>267308</v>
      </c>
      <c r="AY19" s="16">
        <v>6.3</v>
      </c>
    </row>
    <row r="20" spans="1:51" s="35" customFormat="1" ht="12.75" x14ac:dyDescent="0.2">
      <c r="A20" s="50" t="str">
        <f>VLOOKUP("&lt;Zeilentitel_6&gt;",Uebersetzungen!$B$3:$E$60,Uebersetzungen!$B$2+1,FALSE)</f>
        <v>Espace Mittelland</v>
      </c>
      <c r="B20" s="42"/>
      <c r="C20" s="96">
        <v>110124</v>
      </c>
      <c r="D20" s="31">
        <v>18.756099513401473</v>
      </c>
      <c r="E20" s="32">
        <v>931722</v>
      </c>
      <c r="F20" s="33">
        <v>20.13951423350391</v>
      </c>
      <c r="G20" s="42"/>
      <c r="H20" s="96">
        <v>108363</v>
      </c>
      <c r="I20" s="31">
        <v>18.870089750599906</v>
      </c>
      <c r="J20" s="32">
        <v>912364</v>
      </c>
      <c r="K20" s="33">
        <v>20.336424633455138</v>
      </c>
      <c r="L20" s="42"/>
      <c r="M20" s="96">
        <v>106823</v>
      </c>
      <c r="N20" s="31">
        <v>18.899999999999999</v>
      </c>
      <c r="O20" s="32">
        <v>905848</v>
      </c>
      <c r="P20" s="33">
        <v>20.5</v>
      </c>
      <c r="Q20" s="42"/>
      <c r="R20" s="96">
        <v>107511</v>
      </c>
      <c r="S20" s="31">
        <v>18.899999999999999</v>
      </c>
      <c r="T20" s="32">
        <v>920927</v>
      </c>
      <c r="U20" s="33">
        <v>20.55342416836843</v>
      </c>
      <c r="V20" s="42"/>
      <c r="W20" s="96">
        <v>105864</v>
      </c>
      <c r="X20" s="31">
        <v>19.011257989149662</v>
      </c>
      <c r="Y20" s="32">
        <v>905671</v>
      </c>
      <c r="Z20" s="33">
        <v>20.515576548746839</v>
      </c>
      <c r="AA20" s="42"/>
      <c r="AB20" s="96">
        <v>105654</v>
      </c>
      <c r="AC20" s="31">
        <v>19.012160844169166</v>
      </c>
      <c r="AD20" s="32">
        <v>899030</v>
      </c>
      <c r="AE20" s="33">
        <v>20.580280445608867</v>
      </c>
      <c r="AF20" s="42"/>
      <c r="AG20" s="96">
        <v>104959</v>
      </c>
      <c r="AH20" s="31">
        <v>19.075720207988397</v>
      </c>
      <c r="AI20" s="32">
        <v>894728</v>
      </c>
      <c r="AJ20" s="33">
        <v>20.702334868934049</v>
      </c>
      <c r="AK20" s="42"/>
      <c r="AL20" s="96">
        <v>103837</v>
      </c>
      <c r="AM20" s="31">
        <v>19.100000000000001</v>
      </c>
      <c r="AN20" s="32">
        <v>892203</v>
      </c>
      <c r="AO20" s="33">
        <v>20.758291655576379</v>
      </c>
      <c r="AP20" s="42"/>
      <c r="AQ20" s="96">
        <v>102796</v>
      </c>
      <c r="AR20" s="31">
        <v>19.151060801395026</v>
      </c>
      <c r="AS20" s="32">
        <v>887668</v>
      </c>
      <c r="AT20" s="33">
        <v>20.828529990574381</v>
      </c>
      <c r="AU20" s="42"/>
      <c r="AV20" s="96">
        <v>99969</v>
      </c>
      <c r="AW20" s="31">
        <v>19.267306925082828</v>
      </c>
      <c r="AX20" s="32">
        <v>879090</v>
      </c>
      <c r="AY20" s="33">
        <v>20.8928882090615</v>
      </c>
    </row>
    <row r="21" spans="1:51" s="35" customFormat="1" ht="12.75" x14ac:dyDescent="0.2">
      <c r="A21" s="51" t="str">
        <f>VLOOKUP("&lt;Zeilentitel_7&gt;",Uebersetzungen!$B$3:$E$60,Uebersetzungen!$B$2+1,FALSE)</f>
        <v>Bern</v>
      </c>
      <c r="B21" s="42"/>
      <c r="C21" s="97">
        <v>60170</v>
      </c>
      <c r="D21" s="13">
        <v>10.3</v>
      </c>
      <c r="E21" s="14">
        <v>570622</v>
      </c>
      <c r="F21" s="16">
        <v>12.33420472088291</v>
      </c>
      <c r="G21" s="42"/>
      <c r="H21" s="97">
        <v>59501</v>
      </c>
      <c r="I21" s="13">
        <v>10.361370673112086</v>
      </c>
      <c r="J21" s="14">
        <v>562689</v>
      </c>
      <c r="K21" s="16">
        <v>12.542233626682156</v>
      </c>
      <c r="L21" s="42"/>
      <c r="M21" s="97">
        <v>59382</v>
      </c>
      <c r="N21" s="13">
        <v>10.5</v>
      </c>
      <c r="O21" s="14">
        <v>560754</v>
      </c>
      <c r="P21" s="16">
        <v>12.7</v>
      </c>
      <c r="Q21" s="42"/>
      <c r="R21" s="97">
        <v>59850</v>
      </c>
      <c r="S21" s="13">
        <v>10.5</v>
      </c>
      <c r="T21" s="14">
        <v>568201</v>
      </c>
      <c r="U21" s="16">
        <v>12.681218126834276</v>
      </c>
      <c r="V21" s="42"/>
      <c r="W21" s="97">
        <v>59290</v>
      </c>
      <c r="X21" s="13">
        <v>10.647410698411958</v>
      </c>
      <c r="Y21" s="14">
        <v>561481</v>
      </c>
      <c r="Z21" s="16">
        <v>12.718864174923258</v>
      </c>
      <c r="AA21" s="42"/>
      <c r="AB21" s="97">
        <v>59186</v>
      </c>
      <c r="AC21" s="13">
        <v>10.650365833030422</v>
      </c>
      <c r="AD21" s="14">
        <v>559320</v>
      </c>
      <c r="AE21" s="16">
        <v>12.803757893327198</v>
      </c>
      <c r="AF21" s="42"/>
      <c r="AG21" s="97">
        <v>58792</v>
      </c>
      <c r="AH21" s="13">
        <v>10.685122214084107</v>
      </c>
      <c r="AI21" s="14">
        <v>556712</v>
      </c>
      <c r="AJ21" s="16">
        <v>12.881275929169551</v>
      </c>
      <c r="AK21" s="42"/>
      <c r="AL21" s="97">
        <v>58245</v>
      </c>
      <c r="AM21" s="13">
        <v>10.681531010275323</v>
      </c>
      <c r="AN21" s="14">
        <v>552935</v>
      </c>
      <c r="AO21" s="16">
        <v>12.864769560936388</v>
      </c>
      <c r="AP21" s="42"/>
      <c r="AQ21" s="97">
        <v>57588</v>
      </c>
      <c r="AR21" s="13">
        <v>10.728737396695754</v>
      </c>
      <c r="AS21" s="14">
        <v>551148</v>
      </c>
      <c r="AT21" s="16">
        <v>12.932315513508531</v>
      </c>
      <c r="AU21" s="42"/>
      <c r="AV21" s="97">
        <v>55863</v>
      </c>
      <c r="AW21" s="13">
        <v>10.766633323889426</v>
      </c>
      <c r="AX21" s="14">
        <v>546929</v>
      </c>
      <c r="AY21" s="16">
        <v>12.998585418209508</v>
      </c>
    </row>
    <row r="22" spans="1:51" s="35" customFormat="1" ht="12.75" x14ac:dyDescent="0.2">
      <c r="A22" s="51" t="str">
        <f>VLOOKUP("&lt;Zeilentitel_8&gt;",Uebersetzungen!$B$3:$E$60,Uebersetzungen!$B$2+1,FALSE)</f>
        <v>Freiburg</v>
      </c>
      <c r="B22" s="42"/>
      <c r="C22" s="97">
        <v>18530</v>
      </c>
      <c r="D22" s="13">
        <v>3.1559925536970077</v>
      </c>
      <c r="E22" s="14">
        <v>128977</v>
      </c>
      <c r="F22" s="16">
        <v>2.7878853641908568</v>
      </c>
      <c r="G22" s="42"/>
      <c r="H22" s="97">
        <v>17869</v>
      </c>
      <c r="I22" s="13">
        <v>3.1116675779875944</v>
      </c>
      <c r="J22" s="14">
        <v>123767</v>
      </c>
      <c r="K22" s="16">
        <v>2.7</v>
      </c>
      <c r="L22" s="42"/>
      <c r="M22" s="97">
        <v>17304</v>
      </c>
      <c r="N22" s="13">
        <v>3.1</v>
      </c>
      <c r="O22" s="14">
        <v>120323</v>
      </c>
      <c r="P22" s="16">
        <v>2.7</v>
      </c>
      <c r="Q22" s="42"/>
      <c r="R22" s="97">
        <v>17127</v>
      </c>
      <c r="S22" s="13">
        <v>3.0192823673345628</v>
      </c>
      <c r="T22" s="14">
        <v>121519</v>
      </c>
      <c r="U22" s="16">
        <v>2.7120841842143437</v>
      </c>
      <c r="V22" s="42"/>
      <c r="W22" s="97">
        <v>16611</v>
      </c>
      <c r="X22" s="13">
        <v>2.9830348981501267</v>
      </c>
      <c r="Y22" s="14">
        <v>119648</v>
      </c>
      <c r="Z22" s="16">
        <v>2.7103083822982756</v>
      </c>
      <c r="AA22" s="42"/>
      <c r="AB22" s="97">
        <v>16388</v>
      </c>
      <c r="AC22" s="13">
        <v>2.9489777189149891</v>
      </c>
      <c r="AD22" s="14">
        <v>117697</v>
      </c>
      <c r="AE22" s="16">
        <v>2.6942785753610301</v>
      </c>
      <c r="AF22" s="42"/>
      <c r="AG22" s="97">
        <v>16248</v>
      </c>
      <c r="AH22" s="13">
        <v>2.952984517186668</v>
      </c>
      <c r="AI22" s="14">
        <v>117401</v>
      </c>
      <c r="AJ22" s="16">
        <v>2.7164398744062175</v>
      </c>
      <c r="AK22" s="42"/>
      <c r="AL22" s="97">
        <v>15930</v>
      </c>
      <c r="AM22" s="13">
        <v>2.9213973558878168</v>
      </c>
      <c r="AN22" s="14">
        <v>116061</v>
      </c>
      <c r="AO22" s="16">
        <v>2.7003138162927613</v>
      </c>
      <c r="AP22" s="42"/>
      <c r="AQ22" s="97">
        <v>15758</v>
      </c>
      <c r="AR22" s="13">
        <v>3</v>
      </c>
      <c r="AS22" s="14">
        <v>115167</v>
      </c>
      <c r="AT22" s="16">
        <v>2.7023158584340989</v>
      </c>
      <c r="AU22" s="42"/>
      <c r="AV22" s="97">
        <v>15398</v>
      </c>
      <c r="AW22" s="13">
        <v>2.9676999072955152</v>
      </c>
      <c r="AX22" s="14">
        <v>113329</v>
      </c>
      <c r="AY22" s="16">
        <v>2.6934331272619763</v>
      </c>
    </row>
    <row r="23" spans="1:51" s="35" customFormat="1" ht="12.75" x14ac:dyDescent="0.2">
      <c r="A23" s="51" t="str">
        <f>VLOOKUP("&lt;Zeilentitel_9&gt;",Uebersetzungen!$B$3:$E$60,Uebersetzungen!$B$2+1,FALSE)</f>
        <v>Solothurn</v>
      </c>
      <c r="B23" s="42"/>
      <c r="C23" s="97">
        <v>14855</v>
      </c>
      <c r="D23" s="13">
        <v>2.5300739009805207</v>
      </c>
      <c r="E23" s="14">
        <v>112934</v>
      </c>
      <c r="F23" s="16">
        <v>2.4411100096880083</v>
      </c>
      <c r="G23" s="42"/>
      <c r="H23" s="97">
        <v>14717</v>
      </c>
      <c r="I23" s="13">
        <v>2.5627853682491146</v>
      </c>
      <c r="J23" s="14">
        <v>111164</v>
      </c>
      <c r="K23" s="16">
        <v>2.47782497769904</v>
      </c>
      <c r="L23" s="42"/>
      <c r="M23" s="97">
        <v>14383</v>
      </c>
      <c r="N23" s="13">
        <v>2.5</v>
      </c>
      <c r="O23" s="14">
        <v>111098</v>
      </c>
      <c r="P23" s="16">
        <v>2.5</v>
      </c>
      <c r="Q23" s="42"/>
      <c r="R23" s="97">
        <v>14635</v>
      </c>
      <c r="S23" s="13">
        <v>2.5799729926981563</v>
      </c>
      <c r="T23" s="14">
        <v>114398</v>
      </c>
      <c r="U23" s="16">
        <v>2.5531563500831354</v>
      </c>
      <c r="V23" s="42"/>
      <c r="W23" s="97">
        <v>14335</v>
      </c>
      <c r="X23" s="13">
        <v>2.5743064996076135</v>
      </c>
      <c r="Y23" s="14">
        <v>111336</v>
      </c>
      <c r="Z23" s="16">
        <v>2.5220220484384264</v>
      </c>
      <c r="AA23" s="42"/>
      <c r="AB23" s="97">
        <v>14502</v>
      </c>
      <c r="AC23" s="13">
        <v>2.6095969538506942</v>
      </c>
      <c r="AD23" s="14">
        <v>110840</v>
      </c>
      <c r="AE23" s="16">
        <v>2.5373105286712199</v>
      </c>
      <c r="AF23" s="42"/>
      <c r="AG23" s="97">
        <v>14555</v>
      </c>
      <c r="AH23" s="13">
        <v>2.6452910910667127</v>
      </c>
      <c r="AI23" s="14">
        <v>110937</v>
      </c>
      <c r="AJ23" s="16">
        <v>2.5668749869848009</v>
      </c>
      <c r="AK23" s="42"/>
      <c r="AL23" s="97">
        <v>14527</v>
      </c>
      <c r="AM23" s="13">
        <v>2.6641016565588393</v>
      </c>
      <c r="AN23" s="14">
        <v>112109</v>
      </c>
      <c r="AO23" s="16">
        <v>2.6083652702524116</v>
      </c>
      <c r="AP23" s="42"/>
      <c r="AQ23" s="97">
        <v>14467</v>
      </c>
      <c r="AR23" s="13">
        <v>2.6952254622143066</v>
      </c>
      <c r="AS23" s="14">
        <v>108721</v>
      </c>
      <c r="AT23" s="16">
        <v>2.5</v>
      </c>
      <c r="AU23" s="42"/>
      <c r="AV23" s="97">
        <v>14065</v>
      </c>
      <c r="AW23" s="13">
        <v>2.7107870630024302</v>
      </c>
      <c r="AX23" s="14">
        <v>107041</v>
      </c>
      <c r="AY23" s="16">
        <v>2.5439894058471282</v>
      </c>
    </row>
    <row r="24" spans="1:51" s="35" customFormat="1" ht="12.75" x14ac:dyDescent="0.2">
      <c r="A24" s="51" t="str">
        <f>VLOOKUP("&lt;Zeilentitel_10&gt;",Uebersetzungen!$B$3:$E$60,Uebersetzungen!$B$2+1,FALSE)</f>
        <v>Neuenburg</v>
      </c>
      <c r="B24" s="42"/>
      <c r="C24" s="97">
        <v>11746</v>
      </c>
      <c r="D24" s="13">
        <v>2.00055523668241</v>
      </c>
      <c r="E24" s="14">
        <v>86611</v>
      </c>
      <c r="F24" s="16">
        <v>1.8721286685062783</v>
      </c>
      <c r="G24" s="42"/>
      <c r="H24" s="97">
        <v>11594</v>
      </c>
      <c r="I24" s="13">
        <v>2.0189531534606395</v>
      </c>
      <c r="J24" s="14">
        <v>83840</v>
      </c>
      <c r="K24" s="16">
        <v>1.8687780768080271</v>
      </c>
      <c r="L24" s="42"/>
      <c r="M24" s="97">
        <v>11209</v>
      </c>
      <c r="N24" s="13">
        <v>2</v>
      </c>
      <c r="O24" s="14">
        <v>83048</v>
      </c>
      <c r="P24" s="16">
        <v>1.9</v>
      </c>
      <c r="Q24" s="42"/>
      <c r="R24" s="97">
        <v>11291</v>
      </c>
      <c r="S24" s="13">
        <v>1.9904663519340542</v>
      </c>
      <c r="T24" s="14">
        <v>85313</v>
      </c>
      <c r="U24" s="16">
        <v>1.9040317811031882</v>
      </c>
      <c r="V24" s="42"/>
      <c r="W24" s="97">
        <v>11086</v>
      </c>
      <c r="X24" s="13">
        <v>1.9908449148692016</v>
      </c>
      <c r="Y24" s="14">
        <v>82777</v>
      </c>
      <c r="Z24" s="16">
        <v>1.8750935825212656</v>
      </c>
      <c r="AA24" s="42"/>
      <c r="AB24" s="97">
        <v>11041</v>
      </c>
      <c r="AC24" s="13">
        <v>1.9867990599548691</v>
      </c>
      <c r="AD24" s="14">
        <v>81698</v>
      </c>
      <c r="AE24" s="16">
        <v>1.8702020531521231</v>
      </c>
      <c r="AF24" s="42"/>
      <c r="AG24" s="97">
        <v>10900</v>
      </c>
      <c r="AH24" s="13">
        <v>1.9810149702938626</v>
      </c>
      <c r="AI24" s="14">
        <v>80667</v>
      </c>
      <c r="AJ24" s="16">
        <v>1.8</v>
      </c>
      <c r="AK24" s="42"/>
      <c r="AL24" s="97">
        <v>10729</v>
      </c>
      <c r="AM24" s="13">
        <v>1.9675877106918007</v>
      </c>
      <c r="AN24" s="14">
        <v>82153</v>
      </c>
      <c r="AO24" s="16">
        <v>1.9113990138797634</v>
      </c>
      <c r="AP24" s="42"/>
      <c r="AQ24" s="97">
        <v>10649</v>
      </c>
      <c r="AR24" s="13">
        <v>1.9839258966696725</v>
      </c>
      <c r="AS24" s="14">
        <v>83499</v>
      </c>
      <c r="AT24" s="16">
        <v>1.9592476305138522</v>
      </c>
      <c r="AU24" s="42"/>
      <c r="AV24" s="97">
        <v>10427</v>
      </c>
      <c r="AW24" s="13">
        <v>2.0096250768522106</v>
      </c>
      <c r="AX24" s="14">
        <v>82766</v>
      </c>
      <c r="AY24" s="16">
        <v>1.9670577364219635</v>
      </c>
    </row>
    <row r="25" spans="1:51" s="35" customFormat="1" ht="12.75" x14ac:dyDescent="0.2">
      <c r="A25" s="51" t="str">
        <f>VLOOKUP("&lt;Zeilentitel_11&gt;",Uebersetzungen!$B$3:$E$60,Uebersetzungen!$B$2+1,FALSE)</f>
        <v>Jura</v>
      </c>
      <c r="B25" s="42"/>
      <c r="C25" s="97">
        <v>4823</v>
      </c>
      <c r="D25" s="13">
        <v>0.82144371756506573</v>
      </c>
      <c r="E25" s="14">
        <v>32578</v>
      </c>
      <c r="F25" s="16">
        <v>0.70418547023585398</v>
      </c>
      <c r="G25" s="42"/>
      <c r="H25" s="97">
        <v>4682</v>
      </c>
      <c r="I25" s="13">
        <v>0.81531297779047041</v>
      </c>
      <c r="J25" s="14">
        <v>30904</v>
      </c>
      <c r="K25" s="16">
        <v>0.68884443804479101</v>
      </c>
      <c r="L25" s="42"/>
      <c r="M25" s="97">
        <v>4545</v>
      </c>
      <c r="N25" s="13">
        <v>0.8</v>
      </c>
      <c r="O25" s="14">
        <v>30625</v>
      </c>
      <c r="P25" s="16">
        <v>0.7</v>
      </c>
      <c r="Q25" s="42"/>
      <c r="R25" s="97">
        <v>4608</v>
      </c>
      <c r="S25" s="13">
        <v>0.81233450976105936</v>
      </c>
      <c r="T25" s="14">
        <v>31496</v>
      </c>
      <c r="U25" s="16">
        <v>0.70293372613348504</v>
      </c>
      <c r="V25" s="42"/>
      <c r="W25" s="97">
        <v>4542</v>
      </c>
      <c r="X25" s="13">
        <v>0.81566097811076255</v>
      </c>
      <c r="Y25" s="14">
        <v>30429</v>
      </c>
      <c r="Z25" s="16">
        <v>0.68928836056561105</v>
      </c>
      <c r="AA25" s="42"/>
      <c r="AB25" s="97">
        <v>4537</v>
      </c>
      <c r="AC25" s="13">
        <v>0.81642127841819057</v>
      </c>
      <c r="AD25" s="14">
        <v>29475</v>
      </c>
      <c r="AE25" s="16">
        <v>0.67473139509729529</v>
      </c>
      <c r="AF25" s="42"/>
      <c r="AG25" s="97">
        <v>4464</v>
      </c>
      <c r="AH25" s="13">
        <v>0.8113074153570462</v>
      </c>
      <c r="AI25" s="14">
        <v>29011</v>
      </c>
      <c r="AJ25" s="16">
        <v>0.67126035720648702</v>
      </c>
      <c r="AK25" s="42"/>
      <c r="AL25" s="97">
        <v>4406</v>
      </c>
      <c r="AM25" s="13">
        <v>0.80801486189841321</v>
      </c>
      <c r="AN25" s="14">
        <v>28945</v>
      </c>
      <c r="AO25" s="16">
        <v>0.67344399421505907</v>
      </c>
      <c r="AP25" s="42"/>
      <c r="AQ25" s="97">
        <v>4334</v>
      </c>
      <c r="AR25" s="13">
        <v>0.80743119881363135</v>
      </c>
      <c r="AS25" s="14">
        <v>29133</v>
      </c>
      <c r="AT25" s="16">
        <v>0.68358616534042393</v>
      </c>
      <c r="AU25" s="42"/>
      <c r="AV25" s="97">
        <v>4216</v>
      </c>
      <c r="AW25" s="13">
        <v>0.81256155404324537</v>
      </c>
      <c r="AX25" s="14">
        <v>29025</v>
      </c>
      <c r="AY25" s="16">
        <v>0.68982252132092281</v>
      </c>
    </row>
    <row r="26" spans="1:51" s="35" customFormat="1" ht="12.75" x14ac:dyDescent="0.2">
      <c r="A26" s="50" t="str">
        <f>VLOOKUP("&lt;Zeilentitel_12&gt;",Uebersetzungen!$B$3:$E$60,Uebersetzungen!$B$2+1,FALSE)</f>
        <v>Nordwestschweiz</v>
      </c>
      <c r="B26" s="42"/>
      <c r="C26" s="96">
        <v>70851</v>
      </c>
      <c r="D26" s="31">
        <v>12.067200670371651</v>
      </c>
      <c r="E26" s="32">
        <v>643100</v>
      </c>
      <c r="F26" s="33">
        <v>13.900843388442436</v>
      </c>
      <c r="G26" s="42"/>
      <c r="H26" s="96">
        <v>68923</v>
      </c>
      <c r="I26" s="31">
        <v>12.002096618593036</v>
      </c>
      <c r="J26" s="32">
        <v>626924</v>
      </c>
      <c r="K26" s="33">
        <v>13.974019883406436</v>
      </c>
      <c r="L26" s="42"/>
      <c r="M26" s="96">
        <v>68176</v>
      </c>
      <c r="N26" s="31">
        <v>12.1</v>
      </c>
      <c r="O26" s="32">
        <v>621492</v>
      </c>
      <c r="P26" s="33">
        <v>14</v>
      </c>
      <c r="Q26" s="42"/>
      <c r="R26" s="96">
        <v>68565</v>
      </c>
      <c r="S26" s="31">
        <v>12.087177877987639</v>
      </c>
      <c r="T26" s="32">
        <v>629500</v>
      </c>
      <c r="U26" s="33">
        <v>14.1</v>
      </c>
      <c r="V26" s="42"/>
      <c r="W26" s="96">
        <v>67628</v>
      </c>
      <c r="X26" s="31">
        <v>12.2</v>
      </c>
      <c r="Y26" s="32">
        <v>623286</v>
      </c>
      <c r="Z26" s="33">
        <v>14.118892671579658</v>
      </c>
      <c r="AA26" s="42"/>
      <c r="AB26" s="96">
        <v>68285</v>
      </c>
      <c r="AC26" s="31">
        <v>12.287707074451431</v>
      </c>
      <c r="AD26" s="32">
        <v>623529</v>
      </c>
      <c r="AE26" s="33">
        <v>14.273607872896402</v>
      </c>
      <c r="AF26" s="42"/>
      <c r="AG26" s="96">
        <v>67885</v>
      </c>
      <c r="AH26" s="31">
        <v>12.337724886091639</v>
      </c>
      <c r="AI26" s="32">
        <v>625853</v>
      </c>
      <c r="AJ26" s="33">
        <v>14.481069537029109</v>
      </c>
      <c r="AK26" s="42"/>
      <c r="AL26" s="96">
        <v>67781</v>
      </c>
      <c r="AM26" s="31">
        <v>12.430334851188457</v>
      </c>
      <c r="AN26" s="32">
        <v>626468</v>
      </c>
      <c r="AO26" s="33">
        <v>14.575612788665387</v>
      </c>
      <c r="AP26" s="42"/>
      <c r="AQ26" s="96">
        <v>67255</v>
      </c>
      <c r="AR26" s="31">
        <v>12.529715107570553</v>
      </c>
      <c r="AS26" s="32">
        <v>637281</v>
      </c>
      <c r="AT26" s="33">
        <v>14.953368174726622</v>
      </c>
      <c r="AU26" s="42"/>
      <c r="AV26" s="96">
        <v>64791</v>
      </c>
      <c r="AW26" s="31">
        <v>12.48735190892218</v>
      </c>
      <c r="AX26" s="32">
        <v>627160</v>
      </c>
      <c r="AY26" s="33">
        <v>14.905395089461839</v>
      </c>
    </row>
    <row r="27" spans="1:51" s="35" customFormat="1" ht="12.75" x14ac:dyDescent="0.2">
      <c r="A27" s="51" t="str">
        <f>VLOOKUP("&lt;Zeilentitel_13&gt;",Uebersetzungen!$B$3:$E$60,Uebersetzungen!$B$2+1,FALSE)</f>
        <v>Basel-Stadt</v>
      </c>
      <c r="B27" s="42"/>
      <c r="C27" s="97">
        <v>15728</v>
      </c>
      <c r="D27" s="13">
        <v>2.6787615156258249</v>
      </c>
      <c r="E27" s="14">
        <v>238328</v>
      </c>
      <c r="F27" s="16">
        <v>5.1515475090665657</v>
      </c>
      <c r="G27" s="42"/>
      <c r="H27" s="97">
        <v>15118</v>
      </c>
      <c r="I27" s="13">
        <v>2.6326146087647015</v>
      </c>
      <c r="J27" s="14">
        <v>233154</v>
      </c>
      <c r="K27" s="16">
        <v>5.1969594909362922</v>
      </c>
      <c r="L27" s="42"/>
      <c r="M27" s="97">
        <v>14823</v>
      </c>
      <c r="N27" s="13">
        <v>2.6</v>
      </c>
      <c r="O27" s="14">
        <v>231478</v>
      </c>
      <c r="P27" s="16">
        <v>5.2</v>
      </c>
      <c r="Q27" s="42"/>
      <c r="R27" s="97">
        <v>14891</v>
      </c>
      <c r="S27" s="13">
        <v>2.625102687684882</v>
      </c>
      <c r="T27" s="14">
        <v>233103</v>
      </c>
      <c r="U27" s="16">
        <v>5.2024371463961705</v>
      </c>
      <c r="V27" s="42"/>
      <c r="W27" s="97">
        <v>14643</v>
      </c>
      <c r="X27" s="13">
        <v>2.6296177240149485</v>
      </c>
      <c r="Y27" s="14">
        <v>232088</v>
      </c>
      <c r="Z27" s="16">
        <v>5.2</v>
      </c>
      <c r="AA27" s="42"/>
      <c r="AB27" s="97">
        <v>14828</v>
      </c>
      <c r="AC27" s="13">
        <v>2.6682598008342362</v>
      </c>
      <c r="AD27" s="14">
        <v>230347</v>
      </c>
      <c r="AE27" s="16">
        <v>5.2730229912290643</v>
      </c>
      <c r="AF27" s="42"/>
      <c r="AG27" s="97">
        <v>14886</v>
      </c>
      <c r="AH27" s="13">
        <v>2.7054485181462788</v>
      </c>
      <c r="AI27" s="14">
        <v>236889</v>
      </c>
      <c r="AJ27" s="16">
        <v>5.4811690309981556</v>
      </c>
      <c r="AK27" s="42"/>
      <c r="AL27" s="97">
        <v>15045</v>
      </c>
      <c r="AM27" s="13">
        <v>2.7</v>
      </c>
      <c r="AN27" s="14">
        <v>235858</v>
      </c>
      <c r="AO27" s="16">
        <v>5.4875506508058534</v>
      </c>
      <c r="AP27" s="42"/>
      <c r="AQ27" s="97">
        <v>14932</v>
      </c>
      <c r="AR27" s="13">
        <v>2.7818557131253212</v>
      </c>
      <c r="AS27" s="14">
        <v>249605</v>
      </c>
      <c r="AT27" s="16">
        <v>5.8568127140972956</v>
      </c>
      <c r="AU27" s="42"/>
      <c r="AV27" s="97">
        <v>14239</v>
      </c>
      <c r="AW27" s="13">
        <v>2.7443225730601926</v>
      </c>
      <c r="AX27" s="14">
        <v>244445</v>
      </c>
      <c r="AY27" s="16">
        <v>5.8096009035070795</v>
      </c>
    </row>
    <row r="28" spans="1:51" s="35" customFormat="1" ht="12.75" x14ac:dyDescent="0.2">
      <c r="A28" s="51" t="str">
        <f>VLOOKUP("&lt;Zeilentitel_14&gt;",Uebersetzungen!$B$3:$E$60,Uebersetzungen!$B$2+1,FALSE)</f>
        <v>Basel-Landschaft</v>
      </c>
      <c r="B28" s="42"/>
      <c r="C28" s="97">
        <v>16845</v>
      </c>
      <c r="D28" s="13">
        <v>2.8690067224514895</v>
      </c>
      <c r="E28" s="14">
        <v>121105</v>
      </c>
      <c r="F28" s="16">
        <v>2.6177291845083519</v>
      </c>
      <c r="G28" s="42"/>
      <c r="H28" s="97">
        <v>16550</v>
      </c>
      <c r="I28" s="13">
        <v>2.8819798766408127</v>
      </c>
      <c r="J28" s="14">
        <v>119179</v>
      </c>
      <c r="K28" s="16">
        <v>2.6564778437011434</v>
      </c>
      <c r="L28" s="42"/>
      <c r="M28" s="97">
        <v>16529</v>
      </c>
      <c r="N28" s="13">
        <v>2.9</v>
      </c>
      <c r="O28" s="14">
        <v>118335</v>
      </c>
      <c r="P28" s="16">
        <v>2.7</v>
      </c>
      <c r="Q28" s="42"/>
      <c r="R28" s="97">
        <v>16664</v>
      </c>
      <c r="S28" s="13">
        <v>3</v>
      </c>
      <c r="T28" s="14">
        <v>119312</v>
      </c>
      <c r="U28" s="16">
        <v>2.662827937910794</v>
      </c>
      <c r="V28" s="42"/>
      <c r="W28" s="97">
        <v>16513</v>
      </c>
      <c r="X28" s="13">
        <v>2.9654358722023386</v>
      </c>
      <c r="Y28" s="14">
        <v>118441</v>
      </c>
      <c r="Z28" s="16">
        <v>2.6829669957524578</v>
      </c>
      <c r="AA28" s="42"/>
      <c r="AB28" s="97">
        <v>16534</v>
      </c>
      <c r="AC28" s="13">
        <v>2.9752500368892139</v>
      </c>
      <c r="AD28" s="14">
        <v>118750</v>
      </c>
      <c r="AE28" s="16">
        <v>2.7183834832164142</v>
      </c>
      <c r="AF28" s="42"/>
      <c r="AG28" s="97">
        <v>16340</v>
      </c>
      <c r="AH28" s="13">
        <v>2.9697050105139189</v>
      </c>
      <c r="AI28" s="14">
        <v>116398</v>
      </c>
      <c r="AJ28" s="16">
        <v>2.6932323276729746</v>
      </c>
      <c r="AK28" s="42"/>
      <c r="AL28" s="97">
        <v>16367</v>
      </c>
      <c r="AM28" s="13">
        <v>3.0015386392853669</v>
      </c>
      <c r="AN28" s="14">
        <v>116841</v>
      </c>
      <c r="AO28" s="16">
        <v>2.71846155564283</v>
      </c>
      <c r="AP28" s="42"/>
      <c r="AQ28" s="97">
        <v>16166</v>
      </c>
      <c r="AR28" s="13">
        <v>3.0117519058655202</v>
      </c>
      <c r="AS28" s="14">
        <v>116338</v>
      </c>
      <c r="AT28" s="16">
        <v>2.729792582410814</v>
      </c>
      <c r="AU28" s="42"/>
      <c r="AV28" s="97">
        <v>15503</v>
      </c>
      <c r="AW28" s="13">
        <v>2.987936853020027</v>
      </c>
      <c r="AX28" s="14">
        <v>114982</v>
      </c>
      <c r="AY28" s="16">
        <v>2.7327191437216998</v>
      </c>
    </row>
    <row r="29" spans="1:51" s="35" customFormat="1" ht="12.75" x14ac:dyDescent="0.2">
      <c r="A29" s="51" t="str">
        <f>VLOOKUP("&lt;Zeilentitel_15&gt;",Uebersetzungen!$B$3:$E$60,Uebersetzungen!$B$2+1,FALSE)</f>
        <v>Aargau</v>
      </c>
      <c r="B29" s="42"/>
      <c r="C29" s="97">
        <v>38278</v>
      </c>
      <c r="D29" s="13">
        <v>6.5194324322943364</v>
      </c>
      <c r="E29" s="14">
        <v>283667</v>
      </c>
      <c r="F29" s="16">
        <v>6.1315666948675167</v>
      </c>
      <c r="G29" s="42"/>
      <c r="H29" s="97">
        <v>37255</v>
      </c>
      <c r="I29" s="13">
        <v>6.4875021331875224</v>
      </c>
      <c r="J29" s="14">
        <v>274591</v>
      </c>
      <c r="K29" s="16">
        <v>6.1205825487690007</v>
      </c>
      <c r="L29" s="42"/>
      <c r="M29" s="97">
        <v>36824</v>
      </c>
      <c r="N29" s="13">
        <v>6.6</v>
      </c>
      <c r="O29" s="14">
        <v>271679</v>
      </c>
      <c r="P29" s="16">
        <v>6.1</v>
      </c>
      <c r="Q29" s="42"/>
      <c r="R29" s="97">
        <v>37010</v>
      </c>
      <c r="S29" s="13">
        <v>6.5244141072605926</v>
      </c>
      <c r="T29" s="14">
        <v>277085</v>
      </c>
      <c r="U29" s="16">
        <v>6.1840357983774679</v>
      </c>
      <c r="V29" s="42"/>
      <c r="W29" s="97">
        <v>36472</v>
      </c>
      <c r="X29" s="13">
        <v>6.6</v>
      </c>
      <c r="Y29" s="14">
        <v>272757</v>
      </c>
      <c r="Z29" s="16">
        <v>6.1785870506028582</v>
      </c>
      <c r="AA29" s="42"/>
      <c r="AB29" s="97">
        <v>36923</v>
      </c>
      <c r="AC29" s="13">
        <v>6.6441972367279805</v>
      </c>
      <c r="AD29" s="14">
        <v>274432</v>
      </c>
      <c r="AE29" s="16">
        <v>6.2822013984509217</v>
      </c>
      <c r="AF29" s="42"/>
      <c r="AG29" s="97">
        <v>36659</v>
      </c>
      <c r="AH29" s="13">
        <v>6.6</v>
      </c>
      <c r="AI29" s="14">
        <v>272566</v>
      </c>
      <c r="AJ29" s="16">
        <v>6.3066681783579801</v>
      </c>
      <c r="AK29" s="42"/>
      <c r="AL29" s="97">
        <v>36369</v>
      </c>
      <c r="AM29" s="13">
        <v>6.6696987091201514</v>
      </c>
      <c r="AN29" s="14">
        <v>273769</v>
      </c>
      <c r="AO29" s="16">
        <v>6.3696005822167043</v>
      </c>
      <c r="AP29" s="42"/>
      <c r="AQ29" s="97">
        <v>36157</v>
      </c>
      <c r="AR29" s="13">
        <v>6.7361074885797105</v>
      </c>
      <c r="AS29" s="14">
        <v>271338</v>
      </c>
      <c r="AT29" s="16">
        <v>6.3667628782185144</v>
      </c>
      <c r="AU29" s="42"/>
      <c r="AV29" s="97">
        <v>35049</v>
      </c>
      <c r="AW29" s="13">
        <v>6.7550924828419605</v>
      </c>
      <c r="AX29" s="14">
        <v>267733</v>
      </c>
      <c r="AY29" s="16">
        <v>6.3630750422330618</v>
      </c>
    </row>
    <row r="30" spans="1:51" s="35" customFormat="1" ht="12.75" x14ac:dyDescent="0.2">
      <c r="A30" s="51" t="str">
        <f>VLOOKUP("&lt;Zeilentitel_16&gt;",Uebersetzungen!$B$3:$E$60,Uebersetzungen!$B$2+1,FALSE)</f>
        <v>Zürich</v>
      </c>
      <c r="B30" s="42"/>
      <c r="C30" s="97">
        <v>107354</v>
      </c>
      <c r="D30" s="13">
        <v>18.284318651353942</v>
      </c>
      <c r="E30" s="14">
        <v>983856</v>
      </c>
      <c r="F30" s="16">
        <v>21.266409847270129</v>
      </c>
      <c r="G30" s="42"/>
      <c r="H30" s="97">
        <v>105622</v>
      </c>
      <c r="I30" s="13">
        <v>18.39277815894598</v>
      </c>
      <c r="J30" s="14">
        <v>948406</v>
      </c>
      <c r="K30" s="16">
        <v>21.139794140185995</v>
      </c>
      <c r="L30" s="42"/>
      <c r="M30" s="97">
        <v>104593</v>
      </c>
      <c r="N30" s="13">
        <v>18.5</v>
      </c>
      <c r="O30" s="14">
        <v>939026</v>
      </c>
      <c r="P30" s="16">
        <v>21.2</v>
      </c>
      <c r="Q30" s="42"/>
      <c r="R30" s="97">
        <v>105242</v>
      </c>
      <c r="S30" s="13">
        <v>18.552888124191281</v>
      </c>
      <c r="T30" s="14">
        <v>945664</v>
      </c>
      <c r="U30" s="16">
        <v>21.10550924531039</v>
      </c>
      <c r="V30" s="42"/>
      <c r="W30" s="97">
        <v>103181</v>
      </c>
      <c r="X30" s="13">
        <v>18.529439758354599</v>
      </c>
      <c r="Y30" s="14">
        <v>935368</v>
      </c>
      <c r="Z30" s="16">
        <v>21.188283389054337</v>
      </c>
      <c r="AA30" s="42"/>
      <c r="AB30" s="97">
        <v>102238</v>
      </c>
      <c r="AC30" s="13">
        <v>18.397460582525667</v>
      </c>
      <c r="AD30" s="14">
        <v>924147</v>
      </c>
      <c r="AE30" s="16">
        <v>21.1</v>
      </c>
      <c r="AF30" s="42"/>
      <c r="AG30" s="97">
        <v>101754</v>
      </c>
      <c r="AH30" s="13">
        <v>18.493229108924929</v>
      </c>
      <c r="AI30" s="14">
        <v>899390</v>
      </c>
      <c r="AJ30" s="16">
        <v>20.810204841885575</v>
      </c>
      <c r="AK30" s="42"/>
      <c r="AL30" s="97">
        <v>101281</v>
      </c>
      <c r="AM30" s="13">
        <v>18.573888612785559</v>
      </c>
      <c r="AN30" s="14">
        <v>889447</v>
      </c>
      <c r="AO30" s="16">
        <v>20.694169643206138</v>
      </c>
      <c r="AP30" s="42"/>
      <c r="AQ30" s="97">
        <v>100012</v>
      </c>
      <c r="AR30" s="13">
        <v>18.632397105618111</v>
      </c>
      <c r="AS30" s="14">
        <v>869406</v>
      </c>
      <c r="AT30" s="16">
        <v>20.400024496754767</v>
      </c>
      <c r="AU30" s="42"/>
      <c r="AV30" s="97">
        <v>96007</v>
      </c>
      <c r="AW30" s="13">
        <v>18.503699506411255</v>
      </c>
      <c r="AX30" s="14">
        <v>859587</v>
      </c>
      <c r="AY30" s="16">
        <v>20.429370254425084</v>
      </c>
    </row>
    <row r="31" spans="1:51" s="35" customFormat="1" ht="12.75" x14ac:dyDescent="0.2">
      <c r="A31" s="50" t="str">
        <f>VLOOKUP("&lt;Zeilentitel_17&gt;",Uebersetzungen!$B$3:$E$60,Uebersetzungen!$B$2+1,FALSE)</f>
        <v>Ostschweiz</v>
      </c>
      <c r="B31" s="42"/>
      <c r="C31" s="96">
        <v>77095</v>
      </c>
      <c r="D31" s="31">
        <v>13.130666266987093</v>
      </c>
      <c r="E31" s="32">
        <v>566611</v>
      </c>
      <c r="F31" s="33">
        <v>12.3</v>
      </c>
      <c r="G31" s="42"/>
      <c r="H31" s="96">
        <v>75755</v>
      </c>
      <c r="I31" s="31">
        <v>13.191805773711469</v>
      </c>
      <c r="J31" s="32">
        <v>551652</v>
      </c>
      <c r="K31" s="33">
        <v>12.296220940211137</v>
      </c>
      <c r="L31" s="42"/>
      <c r="M31" s="96">
        <v>74577</v>
      </c>
      <c r="N31" s="31">
        <v>13.2</v>
      </c>
      <c r="O31" s="32">
        <v>544080</v>
      </c>
      <c r="P31" s="33">
        <v>12.3</v>
      </c>
      <c r="Q31" s="42"/>
      <c r="R31" s="96">
        <v>75052</v>
      </c>
      <c r="S31" s="31">
        <v>13.230757297436421</v>
      </c>
      <c r="T31" s="32">
        <v>548225</v>
      </c>
      <c r="U31" s="33">
        <v>12.235389954582482</v>
      </c>
      <c r="V31" s="42"/>
      <c r="W31" s="96">
        <v>73982</v>
      </c>
      <c r="X31" s="31">
        <v>13.285827935400798</v>
      </c>
      <c r="Y31" s="32">
        <v>541586</v>
      </c>
      <c r="Z31" s="33">
        <v>12.268195670093892</v>
      </c>
      <c r="AA31" s="42"/>
      <c r="AB31" s="96">
        <v>74223</v>
      </c>
      <c r="AC31" s="31">
        <v>13.356234636992143</v>
      </c>
      <c r="AD31" s="32">
        <v>536213</v>
      </c>
      <c r="AE31" s="33">
        <v>12.274800527881457</v>
      </c>
      <c r="AF31" s="42"/>
      <c r="AG31" s="96">
        <v>73985</v>
      </c>
      <c r="AH31" s="31">
        <v>13.5</v>
      </c>
      <c r="AI31" s="32">
        <v>531781</v>
      </c>
      <c r="AJ31" s="33">
        <v>12.304419151894898</v>
      </c>
      <c r="AK31" s="42"/>
      <c r="AL31" s="96">
        <v>73489</v>
      </c>
      <c r="AM31" s="31">
        <v>13.477123056298792</v>
      </c>
      <c r="AN31" s="32">
        <v>528214</v>
      </c>
      <c r="AO31" s="33">
        <v>12.2896025552017</v>
      </c>
      <c r="AP31" s="42"/>
      <c r="AQ31" s="96">
        <v>73082</v>
      </c>
      <c r="AR31" s="31">
        <v>13.615294617373744</v>
      </c>
      <c r="AS31" s="32">
        <v>524819</v>
      </c>
      <c r="AT31" s="33">
        <v>12.31452331403549</v>
      </c>
      <c r="AU31" s="42"/>
      <c r="AV31" s="96">
        <v>71072</v>
      </c>
      <c r="AW31" s="31">
        <v>13.69790672888082</v>
      </c>
      <c r="AX31" s="32">
        <v>519928</v>
      </c>
      <c r="AY31" s="33">
        <v>12.356866283043747</v>
      </c>
    </row>
    <row r="32" spans="1:51" s="35" customFormat="1" ht="12.75" x14ac:dyDescent="0.2">
      <c r="A32" s="51" t="str">
        <f>VLOOKUP("&lt;Zeilentitel_18&gt;",Uebersetzungen!$B$3:$E$60,Uebersetzungen!$B$2+1,FALSE)</f>
        <v>Glarus</v>
      </c>
      <c r="B32" s="42"/>
      <c r="C32" s="97">
        <v>2692</v>
      </c>
      <c r="D32" s="13">
        <v>0.4</v>
      </c>
      <c r="E32" s="14">
        <v>18562</v>
      </c>
      <c r="F32" s="16">
        <v>0.40122446738651607</v>
      </c>
      <c r="G32" s="42"/>
      <c r="H32" s="97">
        <v>2652</v>
      </c>
      <c r="I32" s="13">
        <v>0.46181333129011704</v>
      </c>
      <c r="J32" s="14">
        <v>18303</v>
      </c>
      <c r="K32" s="16">
        <v>0.40797048115240131</v>
      </c>
      <c r="L32" s="42"/>
      <c r="M32" s="97">
        <v>2549</v>
      </c>
      <c r="N32" s="13">
        <v>0.5</v>
      </c>
      <c r="O32" s="14">
        <v>17913</v>
      </c>
      <c r="P32" s="16">
        <v>0.4</v>
      </c>
      <c r="Q32" s="42"/>
      <c r="R32" s="97">
        <v>2577</v>
      </c>
      <c r="S32" s="13">
        <v>0.45429384367496745</v>
      </c>
      <c r="T32" s="14">
        <v>18207</v>
      </c>
      <c r="U32" s="16">
        <v>0.40634729336145425</v>
      </c>
      <c r="V32" s="42"/>
      <c r="W32" s="97">
        <v>2539</v>
      </c>
      <c r="X32" s="13">
        <v>0.45595843756565962</v>
      </c>
      <c r="Y32" s="14">
        <v>17826</v>
      </c>
      <c r="Z32" s="16">
        <v>0.40380079251511986</v>
      </c>
      <c r="AA32" s="42"/>
      <c r="AB32" s="97">
        <v>2525</v>
      </c>
      <c r="AC32" s="13">
        <v>0.45436714304737297</v>
      </c>
      <c r="AD32" s="14">
        <v>17570</v>
      </c>
      <c r="AE32" s="16">
        <v>0.4022062972641044</v>
      </c>
      <c r="AF32" s="42"/>
      <c r="AG32" s="97">
        <v>2544</v>
      </c>
      <c r="AH32" s="13">
        <v>0.46235798939702633</v>
      </c>
      <c r="AI32" s="14">
        <v>17398</v>
      </c>
      <c r="AJ32" s="16">
        <v>0.40255722638580055</v>
      </c>
      <c r="AK32" s="42"/>
      <c r="AL32" s="97">
        <v>2505</v>
      </c>
      <c r="AM32" s="13">
        <v>0.45939110963584318</v>
      </c>
      <c r="AN32" s="14">
        <v>17222</v>
      </c>
      <c r="AO32" s="16">
        <v>0.40069277831652267</v>
      </c>
      <c r="AP32" s="42"/>
      <c r="AQ32" s="97">
        <v>2514</v>
      </c>
      <c r="AR32" s="13">
        <v>0.46836225976406765</v>
      </c>
      <c r="AS32" s="14">
        <v>17526</v>
      </c>
      <c r="AT32" s="16">
        <v>0.41123575099564996</v>
      </c>
      <c r="AU32" s="42"/>
      <c r="AV32" s="97">
        <v>2420</v>
      </c>
      <c r="AW32" s="13">
        <v>0.46641341574588563</v>
      </c>
      <c r="AX32" s="14">
        <v>17235</v>
      </c>
      <c r="AY32" s="16">
        <v>0.40961554366808284</v>
      </c>
    </row>
    <row r="33" spans="1:51" s="35" customFormat="1" ht="12.75" x14ac:dyDescent="0.2">
      <c r="A33" s="51" t="str">
        <f>VLOOKUP("&lt;Zeilentitel_19&gt;",Uebersetzungen!$B$3:$E$60,Uebersetzungen!$B$2+1,FALSE)</f>
        <v>Schaffhausen</v>
      </c>
      <c r="B33" s="42"/>
      <c r="C33" s="97">
        <v>5379</v>
      </c>
      <c r="D33" s="13">
        <v>0.91614052597604989</v>
      </c>
      <c r="E33" s="14">
        <v>36832</v>
      </c>
      <c r="F33" s="16">
        <v>0.79613724721367096</v>
      </c>
      <c r="G33" s="42"/>
      <c r="H33" s="97">
        <v>5221</v>
      </c>
      <c r="I33" s="13">
        <v>0.90917322875780571</v>
      </c>
      <c r="J33" s="14">
        <v>35496</v>
      </c>
      <c r="K33" s="16">
        <v>0.79119926782416183</v>
      </c>
      <c r="L33" s="42"/>
      <c r="M33" s="97">
        <v>5137</v>
      </c>
      <c r="N33" s="13">
        <v>0.9</v>
      </c>
      <c r="O33" s="14">
        <v>34676</v>
      </c>
      <c r="P33" s="16">
        <v>0.8</v>
      </c>
      <c r="Q33" s="42"/>
      <c r="R33" s="97">
        <v>5172</v>
      </c>
      <c r="S33" s="13">
        <v>0.91176086902868914</v>
      </c>
      <c r="T33" s="14">
        <v>35191</v>
      </c>
      <c r="U33" s="16">
        <v>0.78539943981341986</v>
      </c>
      <c r="V33" s="42"/>
      <c r="W33" s="97">
        <v>5093</v>
      </c>
      <c r="X33" s="13">
        <v>0.91461060359271551</v>
      </c>
      <c r="Y33" s="14">
        <v>35109</v>
      </c>
      <c r="Z33" s="16">
        <v>0.79530135893713361</v>
      </c>
      <c r="AA33" s="42"/>
      <c r="AB33" s="97">
        <v>5150</v>
      </c>
      <c r="AC33" s="13">
        <v>0.92672902443325567</v>
      </c>
      <c r="AD33" s="14">
        <v>35150</v>
      </c>
      <c r="AE33" s="16">
        <v>0.8046415110320585</v>
      </c>
      <c r="AF33" s="42"/>
      <c r="AG33" s="97">
        <v>5142</v>
      </c>
      <c r="AH33" s="13">
        <v>0.93453018139917821</v>
      </c>
      <c r="AI33" s="14">
        <v>34915</v>
      </c>
      <c r="AJ33" s="16">
        <v>0.80786789051961305</v>
      </c>
      <c r="AK33" s="42"/>
      <c r="AL33" s="97">
        <v>5199</v>
      </c>
      <c r="AM33" s="13">
        <v>0.95344286586696547</v>
      </c>
      <c r="AN33" s="14">
        <v>35223</v>
      </c>
      <c r="AO33" s="16">
        <v>0.81951002965061415</v>
      </c>
      <c r="AP33" s="42"/>
      <c r="AQ33" s="97">
        <v>5163</v>
      </c>
      <c r="AR33" s="13">
        <v>0.96187523753455895</v>
      </c>
      <c r="AS33" s="14">
        <v>35114</v>
      </c>
      <c r="AT33" s="16">
        <v>0.82392629010962293</v>
      </c>
      <c r="AU33" s="42"/>
      <c r="AV33" s="97">
        <v>5032</v>
      </c>
      <c r="AW33" s="13">
        <v>0.96983153224516394</v>
      </c>
      <c r="AX33" s="14">
        <v>34856</v>
      </c>
      <c r="AY33" s="16">
        <v>0.9</v>
      </c>
    </row>
    <row r="34" spans="1:51" s="35" customFormat="1" ht="12.75" x14ac:dyDescent="0.2">
      <c r="A34" s="51" t="str">
        <f>VLOOKUP("&lt;Zeilentitel_20&gt;",Uebersetzungen!$B$3:$E$60,Uebersetzungen!$B$2+1,FALSE)</f>
        <v>Appenzell Ausserrhoden</v>
      </c>
      <c r="B34" s="42"/>
      <c r="C34" s="97">
        <v>3984</v>
      </c>
      <c r="D34" s="13">
        <v>0.67854691494489361</v>
      </c>
      <c r="E34" s="14">
        <v>21714</v>
      </c>
      <c r="F34" s="16">
        <v>0.46935610843825076</v>
      </c>
      <c r="G34" s="42"/>
      <c r="H34" s="97">
        <v>3977</v>
      </c>
      <c r="I34" s="13">
        <v>0.69254585917827871</v>
      </c>
      <c r="J34" s="14">
        <v>21667</v>
      </c>
      <c r="K34" s="16">
        <v>0.48295341829913557</v>
      </c>
      <c r="L34" s="42"/>
      <c r="M34" s="97">
        <v>3994</v>
      </c>
      <c r="N34" s="13">
        <v>0.7</v>
      </c>
      <c r="O34" s="14">
        <v>21915</v>
      </c>
      <c r="P34" s="16">
        <v>0.5</v>
      </c>
      <c r="Q34" s="42"/>
      <c r="R34" s="97">
        <v>4029</v>
      </c>
      <c r="S34" s="13">
        <v>0.71026383242780133</v>
      </c>
      <c r="T34" s="14">
        <v>22089</v>
      </c>
      <c r="U34" s="16">
        <v>0.49298650865387833</v>
      </c>
      <c r="V34" s="42"/>
      <c r="W34" s="97">
        <v>3977</v>
      </c>
      <c r="X34" s="13">
        <v>0.71419720606483983</v>
      </c>
      <c r="Y34" s="14">
        <v>21987</v>
      </c>
      <c r="Z34" s="16">
        <v>0.49805722119544149</v>
      </c>
      <c r="AA34" s="42"/>
      <c r="AB34" s="97">
        <v>4064</v>
      </c>
      <c r="AC34" s="13">
        <v>0.73130616607703902</v>
      </c>
      <c r="AD34" s="14">
        <v>22105</v>
      </c>
      <c r="AE34" s="16">
        <v>0.50601993175999016</v>
      </c>
      <c r="AF34" s="42"/>
      <c r="AG34" s="97">
        <v>4114</v>
      </c>
      <c r="AH34" s="13">
        <v>0.8</v>
      </c>
      <c r="AI34" s="14">
        <v>22007</v>
      </c>
      <c r="AJ34" s="16">
        <v>0.50920087832350347</v>
      </c>
      <c r="AK34" s="42"/>
      <c r="AL34" s="97">
        <v>4051</v>
      </c>
      <c r="AM34" s="13">
        <v>0.74291153099193641</v>
      </c>
      <c r="AN34" s="14">
        <v>22106</v>
      </c>
      <c r="AO34" s="16">
        <v>0.51432554624695448</v>
      </c>
      <c r="AP34" s="42"/>
      <c r="AQ34" s="97">
        <v>4025</v>
      </c>
      <c r="AR34" s="13">
        <v>0.74986399982115048</v>
      </c>
      <c r="AS34" s="14">
        <v>22031</v>
      </c>
      <c r="AT34" s="16">
        <v>0.51694253281896407</v>
      </c>
      <c r="AU34" s="42"/>
      <c r="AV34" s="97">
        <v>3968</v>
      </c>
      <c r="AW34" s="13">
        <v>0.7647638155701133</v>
      </c>
      <c r="AX34" s="14">
        <v>21386</v>
      </c>
      <c r="AY34" s="16">
        <v>0.50827026497740757</v>
      </c>
    </row>
    <row r="35" spans="1:51" s="35" customFormat="1" ht="12.75" x14ac:dyDescent="0.2">
      <c r="A35" s="51" t="str">
        <f>VLOOKUP("&lt;Zeilentitel_21&gt;",Uebersetzungen!$B$3:$E$60,Uebersetzungen!$B$2+1,FALSE)</f>
        <v>Appenzell Innerrhoden</v>
      </c>
      <c r="B35" s="42"/>
      <c r="C35" s="97">
        <v>1284</v>
      </c>
      <c r="D35" s="13">
        <v>0.21868831294910729</v>
      </c>
      <c r="E35" s="14">
        <v>7453</v>
      </c>
      <c r="F35" s="16">
        <v>0.16109934034218856</v>
      </c>
      <c r="G35" s="42"/>
      <c r="H35" s="97">
        <v>1245</v>
      </c>
      <c r="I35" s="13">
        <v>0.21680150733642373</v>
      </c>
      <c r="J35" s="14">
        <v>7215</v>
      </c>
      <c r="K35" s="16">
        <v>0.16082101412416408</v>
      </c>
      <c r="L35" s="42"/>
      <c r="M35" s="97">
        <v>1234</v>
      </c>
      <c r="N35" s="13">
        <v>0.2</v>
      </c>
      <c r="O35" s="14">
        <v>7079</v>
      </c>
      <c r="P35" s="16">
        <v>0.2</v>
      </c>
      <c r="Q35" s="42"/>
      <c r="R35" s="97">
        <v>1244</v>
      </c>
      <c r="S35" s="13">
        <v>0.21930211157611934</v>
      </c>
      <c r="T35" s="14">
        <v>7139</v>
      </c>
      <c r="U35" s="16">
        <v>0.1</v>
      </c>
      <c r="V35" s="42"/>
      <c r="W35" s="97">
        <v>1229</v>
      </c>
      <c r="X35" s="13">
        <v>0.22070615193706014</v>
      </c>
      <c r="Y35" s="14">
        <v>7046</v>
      </c>
      <c r="Z35" s="16">
        <v>0.15960845865934783</v>
      </c>
      <c r="AA35" s="42"/>
      <c r="AB35" s="97">
        <v>1248</v>
      </c>
      <c r="AC35" s="13">
        <v>0.22457433446460254</v>
      </c>
      <c r="AD35" s="14">
        <v>6993</v>
      </c>
      <c r="AE35" s="16">
        <v>0.16008131114216745</v>
      </c>
      <c r="AF35" s="42"/>
      <c r="AG35" s="97">
        <v>1240</v>
      </c>
      <c r="AH35" s="13">
        <v>0.22536317093251279</v>
      </c>
      <c r="AI35" s="14">
        <v>6914</v>
      </c>
      <c r="AJ35" s="16">
        <v>0.15997704697272244</v>
      </c>
      <c r="AK35" s="42"/>
      <c r="AL35" s="97">
        <v>1235</v>
      </c>
      <c r="AM35" s="13">
        <v>0.22648623568872905</v>
      </c>
      <c r="AN35" s="14">
        <v>6871</v>
      </c>
      <c r="AO35" s="16">
        <v>0.15986297060810747</v>
      </c>
      <c r="AP35" s="42"/>
      <c r="AQ35" s="97">
        <v>1220</v>
      </c>
      <c r="AR35" s="13">
        <v>0.22728797013212509</v>
      </c>
      <c r="AS35" s="14">
        <v>6724</v>
      </c>
      <c r="AT35" s="16">
        <v>0.15777411786458689</v>
      </c>
      <c r="AU35" s="42"/>
      <c r="AV35" s="97">
        <v>1180</v>
      </c>
      <c r="AW35" s="13">
        <v>0.22742472338022524</v>
      </c>
      <c r="AX35" s="14">
        <v>6536</v>
      </c>
      <c r="AY35" s="16">
        <v>0.15533781220856335</v>
      </c>
    </row>
    <row r="36" spans="1:51" s="35" customFormat="1" ht="12.75" x14ac:dyDescent="0.2">
      <c r="A36" s="51" t="str">
        <f>VLOOKUP("&lt;Zeilentitel_22&gt;",Uebersetzungen!$B$3:$E$60,Uebersetzungen!$B$2+1,FALSE)</f>
        <v>St. Gallen</v>
      </c>
      <c r="B36" s="42"/>
      <c r="C36" s="97">
        <v>30896</v>
      </c>
      <c r="D36" s="13">
        <v>5.2621449508377092</v>
      </c>
      <c r="E36" s="14">
        <v>263878</v>
      </c>
      <c r="F36" s="16">
        <v>5.7038201705106717</v>
      </c>
      <c r="G36" s="42"/>
      <c r="H36" s="97">
        <v>30338</v>
      </c>
      <c r="I36" s="13">
        <v>5.2829912687328697</v>
      </c>
      <c r="J36" s="14">
        <v>257893</v>
      </c>
      <c r="K36" s="16">
        <v>5.7483872204467144</v>
      </c>
      <c r="L36" s="42"/>
      <c r="M36" s="97">
        <v>29906</v>
      </c>
      <c r="N36" s="13">
        <v>5.3</v>
      </c>
      <c r="O36" s="14">
        <v>255149</v>
      </c>
      <c r="P36" s="16">
        <v>5.8</v>
      </c>
      <c r="Q36" s="42"/>
      <c r="R36" s="97">
        <v>30124</v>
      </c>
      <c r="S36" s="13">
        <v>5.3104958272660925</v>
      </c>
      <c r="T36" s="14">
        <v>258229</v>
      </c>
      <c r="U36" s="16">
        <v>5.7632039994197273</v>
      </c>
      <c r="V36" s="42"/>
      <c r="W36" s="97">
        <v>29838</v>
      </c>
      <c r="X36" s="13">
        <v>5.3583646554092761</v>
      </c>
      <c r="Y36" s="14">
        <v>255616</v>
      </c>
      <c r="Z36" s="16">
        <v>5.7903031178921172</v>
      </c>
      <c r="AA36" s="42"/>
      <c r="AB36" s="97">
        <v>30061</v>
      </c>
      <c r="AC36" s="13">
        <v>5.4093982919394374</v>
      </c>
      <c r="AD36" s="14">
        <v>252863</v>
      </c>
      <c r="AE36" s="16">
        <v>5.788451391297281</v>
      </c>
      <c r="AF36" s="42"/>
      <c r="AG36" s="97">
        <v>29972</v>
      </c>
      <c r="AH36" s="13">
        <v>5.4472459348300601</v>
      </c>
      <c r="AI36" s="14">
        <v>251643</v>
      </c>
      <c r="AJ36" s="16">
        <v>5.8225490354869534</v>
      </c>
      <c r="AK36" s="42"/>
      <c r="AL36" s="97">
        <v>29661</v>
      </c>
      <c r="AM36" s="13">
        <v>5.439520839484528</v>
      </c>
      <c r="AN36" s="14">
        <v>248968</v>
      </c>
      <c r="AO36" s="16">
        <v>5.7925722698820117</v>
      </c>
      <c r="AP36" s="42"/>
      <c r="AQ36" s="97">
        <v>29426</v>
      </c>
      <c r="AR36" s="13">
        <v>5.4821113189409125</v>
      </c>
      <c r="AS36" s="14">
        <v>246132</v>
      </c>
      <c r="AT36" s="16">
        <v>5.7753211151467143</v>
      </c>
      <c r="AU36" s="42"/>
      <c r="AV36" s="97">
        <v>28570</v>
      </c>
      <c r="AW36" s="13">
        <v>5.5063765652313856</v>
      </c>
      <c r="AX36" s="14">
        <v>244285</v>
      </c>
      <c r="AY36" s="16">
        <v>5.8057982642853272</v>
      </c>
    </row>
    <row r="37" spans="1:51" s="35" customFormat="1" ht="12.75" x14ac:dyDescent="0.2">
      <c r="A37" s="59" t="str">
        <f>VLOOKUP("&lt;Zeilentitel_23&gt;",Uebersetzungen!$B$3:$E$60,Uebersetzungen!$B$2+1,FALSE)</f>
        <v>Graubünden</v>
      </c>
      <c r="B37" s="42"/>
      <c r="C37" s="98">
        <v>15795</v>
      </c>
      <c r="D37" s="60">
        <v>2.69017282167535</v>
      </c>
      <c r="E37" s="61">
        <v>100914</v>
      </c>
      <c r="F37" s="62">
        <v>2.1812932820732081</v>
      </c>
      <c r="G37" s="42"/>
      <c r="H37" s="98">
        <v>15546</v>
      </c>
      <c r="I37" s="60">
        <v>2.7071455687165003</v>
      </c>
      <c r="J37" s="61">
        <v>96309</v>
      </c>
      <c r="K37" s="62">
        <v>2.1467097781405569</v>
      </c>
      <c r="L37" s="42"/>
      <c r="M37" s="98">
        <v>15347</v>
      </c>
      <c r="N37" s="60">
        <v>2.7</v>
      </c>
      <c r="O37" s="61">
        <v>94765</v>
      </c>
      <c r="P37" s="62">
        <v>2.1</v>
      </c>
      <c r="Q37" s="42"/>
      <c r="R37" s="98">
        <v>15470</v>
      </c>
      <c r="S37" s="60">
        <v>2.7271733650181402</v>
      </c>
      <c r="T37" s="61">
        <v>95976</v>
      </c>
      <c r="U37" s="62">
        <v>2.1420106457768404</v>
      </c>
      <c r="V37" s="42"/>
      <c r="W37" s="98">
        <v>15277</v>
      </c>
      <c r="X37" s="60">
        <v>2.7434726469832937</v>
      </c>
      <c r="Y37" s="61">
        <v>94934</v>
      </c>
      <c r="Z37" s="62">
        <v>2.1</v>
      </c>
      <c r="AA37" s="42"/>
      <c r="AB37" s="98">
        <v>15286</v>
      </c>
      <c r="AC37" s="60">
        <v>2.7506757024246111</v>
      </c>
      <c r="AD37" s="61">
        <v>94156</v>
      </c>
      <c r="AE37" s="62">
        <v>2.1</v>
      </c>
      <c r="AF37" s="42"/>
      <c r="AG37" s="98">
        <v>15267</v>
      </c>
      <c r="AH37" s="60">
        <v>2.7746931698602202</v>
      </c>
      <c r="AI37" s="61">
        <v>93072</v>
      </c>
      <c r="AJ37" s="62">
        <v>2.1535122527979786</v>
      </c>
      <c r="AK37" s="42"/>
      <c r="AL37" s="98">
        <v>15206</v>
      </c>
      <c r="AM37" s="60">
        <v>2.7886232387715095</v>
      </c>
      <c r="AN37" s="61">
        <v>93345</v>
      </c>
      <c r="AO37" s="62">
        <v>2.1717958072207528</v>
      </c>
      <c r="AP37" s="42"/>
      <c r="AQ37" s="98">
        <v>15187</v>
      </c>
      <c r="AR37" s="60">
        <v>2.8293626249152326</v>
      </c>
      <c r="AS37" s="61">
        <v>94161</v>
      </c>
      <c r="AT37" s="62">
        <v>2.2094242582164436</v>
      </c>
      <c r="AU37" s="42"/>
      <c r="AV37" s="98">
        <v>14642</v>
      </c>
      <c r="AW37" s="60">
        <v>2.821993898079032</v>
      </c>
      <c r="AX37" s="61">
        <v>93632</v>
      </c>
      <c r="AY37" s="62">
        <v>2.2253044725691868</v>
      </c>
    </row>
    <row r="38" spans="1:51" s="35" customFormat="1" ht="12.75" x14ac:dyDescent="0.2">
      <c r="A38" s="51" t="str">
        <f>VLOOKUP("&lt;Zeilentitel_24&gt;",Uebersetzungen!$B$3:$E$60,Uebersetzungen!$B$2+1,FALSE)</f>
        <v>Thurgau</v>
      </c>
      <c r="B38" s="42"/>
      <c r="C38" s="97">
        <v>17065</v>
      </c>
      <c r="D38" s="13">
        <v>2.9064766826141089</v>
      </c>
      <c r="E38" s="14">
        <v>117258</v>
      </c>
      <c r="F38" s="16">
        <v>2.5345748624506035</v>
      </c>
      <c r="G38" s="42"/>
      <c r="H38" s="97">
        <v>16776</v>
      </c>
      <c r="I38" s="13">
        <v>2.9213350096994732</v>
      </c>
      <c r="J38" s="14">
        <v>114769</v>
      </c>
      <c r="K38" s="16">
        <v>2.5581797602240037</v>
      </c>
      <c r="L38" s="42"/>
      <c r="M38" s="97">
        <v>16410</v>
      </c>
      <c r="N38" s="13">
        <v>2.9</v>
      </c>
      <c r="O38" s="14">
        <v>112583</v>
      </c>
      <c r="P38" s="16">
        <v>2.5</v>
      </c>
      <c r="Q38" s="42"/>
      <c r="R38" s="97">
        <v>16436</v>
      </c>
      <c r="S38" s="13">
        <v>2.8974674484446119</v>
      </c>
      <c r="T38" s="14">
        <v>111394</v>
      </c>
      <c r="U38" s="16">
        <v>2.4861125059980136</v>
      </c>
      <c r="V38" s="42"/>
      <c r="W38" s="97">
        <v>16029</v>
      </c>
      <c r="X38" s="13">
        <v>2.8785182338479554</v>
      </c>
      <c r="Y38" s="14">
        <v>109068</v>
      </c>
      <c r="Z38" s="16">
        <v>2.4706465184583806</v>
      </c>
      <c r="AA38" s="42"/>
      <c r="AB38" s="97">
        <v>15889</v>
      </c>
      <c r="AC38" s="13">
        <v>2.8591839746058256</v>
      </c>
      <c r="AD38" s="14">
        <v>107376</v>
      </c>
      <c r="AE38" s="16">
        <v>2.4580138517376482</v>
      </c>
      <c r="AF38" s="42"/>
      <c r="AG38" s="97">
        <v>15706</v>
      </c>
      <c r="AH38" s="13">
        <v>2.8544790021500375</v>
      </c>
      <c r="AI38" s="14">
        <v>105832</v>
      </c>
      <c r="AJ38" s="16">
        <v>2.4487548214083255</v>
      </c>
      <c r="AK38" s="42"/>
      <c r="AL38" s="97">
        <v>15632</v>
      </c>
      <c r="AM38" s="13">
        <v>2.8667472358592816</v>
      </c>
      <c r="AN38" s="14">
        <v>104479</v>
      </c>
      <c r="AO38" s="16">
        <v>2.4308431532767374</v>
      </c>
      <c r="AP38" s="42"/>
      <c r="AQ38" s="97">
        <v>15547</v>
      </c>
      <c r="AR38" s="13">
        <v>2.8964312062656958</v>
      </c>
      <c r="AS38" s="14">
        <v>103131</v>
      </c>
      <c r="AT38" s="16">
        <v>2.4198992488835089</v>
      </c>
      <c r="AU38" s="42"/>
      <c r="AV38" s="97">
        <v>15260</v>
      </c>
      <c r="AW38" s="13">
        <v>2.9411027786290145</v>
      </c>
      <c r="AX38" s="14">
        <v>101998</v>
      </c>
      <c r="AY38" s="16">
        <v>2.424134970876537</v>
      </c>
    </row>
    <row r="39" spans="1:51" s="35" customFormat="1" ht="12.75" x14ac:dyDescent="0.2">
      <c r="A39" s="50" t="str">
        <f>VLOOKUP("&lt;Zeilentitel_25&gt;",Uebersetzungen!$B$3:$E$60,Uebersetzungen!$B$2+1,FALSE)</f>
        <v>Zentralschweiz</v>
      </c>
      <c r="B39" s="42"/>
      <c r="C39" s="96">
        <v>66875</v>
      </c>
      <c r="D39" s="31">
        <v>11.39001629943267</v>
      </c>
      <c r="E39" s="32">
        <v>492704</v>
      </c>
      <c r="F39" s="33">
        <v>10.649978449477752</v>
      </c>
      <c r="G39" s="42"/>
      <c r="H39" s="96">
        <v>65081</v>
      </c>
      <c r="I39" s="31">
        <v>11.333059356595816</v>
      </c>
      <c r="J39" s="32">
        <v>477151</v>
      </c>
      <c r="K39" s="33">
        <v>10.635607444263204</v>
      </c>
      <c r="L39" s="42"/>
      <c r="M39" s="96">
        <v>63763</v>
      </c>
      <c r="N39" s="31">
        <v>11.3</v>
      </c>
      <c r="O39" s="32">
        <v>468719</v>
      </c>
      <c r="P39" s="33">
        <v>10.6</v>
      </c>
      <c r="Q39" s="42"/>
      <c r="R39" s="96">
        <v>63420</v>
      </c>
      <c r="S39" s="31">
        <v>11.18017678147708</v>
      </c>
      <c r="T39" s="32">
        <v>479614</v>
      </c>
      <c r="U39" s="33">
        <v>10.704116590226864</v>
      </c>
      <c r="V39" s="42"/>
      <c r="W39" s="96">
        <v>61962</v>
      </c>
      <c r="X39" s="31">
        <v>11.127253528335329</v>
      </c>
      <c r="Y39" s="32">
        <v>469840</v>
      </c>
      <c r="Z39" s="33">
        <v>10.642980161298324</v>
      </c>
      <c r="AA39" s="42"/>
      <c r="AB39" s="96">
        <v>61777</v>
      </c>
      <c r="AC39" s="31">
        <v>11.116609503381211</v>
      </c>
      <c r="AD39" s="32">
        <v>459607</v>
      </c>
      <c r="AE39" s="33">
        <v>10.521162758489655</v>
      </c>
      <c r="AF39" s="42"/>
      <c r="AG39" s="96">
        <v>61253</v>
      </c>
      <c r="AH39" s="31">
        <v>11.132395410588071</v>
      </c>
      <c r="AI39" s="32">
        <v>452745</v>
      </c>
      <c r="AJ39" s="33">
        <v>10.475673724568301</v>
      </c>
      <c r="AK39" s="42"/>
      <c r="AL39" s="96">
        <v>60721</v>
      </c>
      <c r="AM39" s="31">
        <v>11.135603819639933</v>
      </c>
      <c r="AN39" s="32">
        <v>448430</v>
      </c>
      <c r="AO39" s="33">
        <v>10.433321483014648</v>
      </c>
      <c r="AP39" s="42"/>
      <c r="AQ39" s="96">
        <v>59756</v>
      </c>
      <c r="AR39" s="31">
        <v>11.2</v>
      </c>
      <c r="AS39" s="32">
        <v>441954</v>
      </c>
      <c r="AT39" s="33">
        <v>10.370152065247716</v>
      </c>
      <c r="AU39" s="42"/>
      <c r="AV39" s="96">
        <v>57803</v>
      </c>
      <c r="AW39" s="31">
        <v>11.140534987751829</v>
      </c>
      <c r="AX39" s="32">
        <v>433879</v>
      </c>
      <c r="AY39" s="33">
        <v>10.311783143090462</v>
      </c>
    </row>
    <row r="40" spans="1:51" s="35" customFormat="1" ht="12.75" x14ac:dyDescent="0.2">
      <c r="A40" s="51" t="str">
        <f>VLOOKUP("&lt;Zeilentitel_26&gt;",Uebersetzungen!$B$3:$E$60,Uebersetzungen!$B$2+1,FALSE)</f>
        <v>Luzern</v>
      </c>
      <c r="B40" s="42"/>
      <c r="C40" s="97">
        <v>25856</v>
      </c>
      <c r="D40" s="13">
        <v>4.4037422271122413</v>
      </c>
      <c r="E40" s="14">
        <v>222509</v>
      </c>
      <c r="F40" s="16">
        <v>4.809613997075008</v>
      </c>
      <c r="G40" s="42"/>
      <c r="H40" s="97">
        <v>25212</v>
      </c>
      <c r="I40" s="13">
        <v>4.3903611268802525</v>
      </c>
      <c r="J40" s="14">
        <v>218405</v>
      </c>
      <c r="K40" s="16">
        <v>4.8682070117516361</v>
      </c>
      <c r="L40" s="42"/>
      <c r="M40" s="97">
        <v>24822</v>
      </c>
      <c r="N40" s="13">
        <v>4.4000000000000004</v>
      </c>
      <c r="O40" s="14">
        <v>215762</v>
      </c>
      <c r="P40" s="16">
        <v>4.9000000000000004</v>
      </c>
      <c r="Q40" s="42"/>
      <c r="R40" s="97">
        <v>24839</v>
      </c>
      <c r="S40" s="13">
        <v>4.3788144288096698</v>
      </c>
      <c r="T40" s="14">
        <v>216076</v>
      </c>
      <c r="U40" s="16">
        <v>4.8224253177552363</v>
      </c>
      <c r="V40" s="42"/>
      <c r="W40" s="97">
        <v>24302</v>
      </c>
      <c r="X40" s="13">
        <v>4.36419927125666</v>
      </c>
      <c r="Y40" s="14">
        <v>213412</v>
      </c>
      <c r="Z40" s="16">
        <v>4.8342833351417456</v>
      </c>
      <c r="AA40" s="42"/>
      <c r="AB40" s="97">
        <v>24471</v>
      </c>
      <c r="AC40" s="13">
        <v>4.4034924188167377</v>
      </c>
      <c r="AD40" s="14">
        <v>210159</v>
      </c>
      <c r="AE40" s="16">
        <v>4.8108863532570814</v>
      </c>
      <c r="AF40" s="42"/>
      <c r="AG40" s="97">
        <v>24220</v>
      </c>
      <c r="AH40" s="13">
        <v>4.4018516128915008</v>
      </c>
      <c r="AI40" s="14">
        <v>206506</v>
      </c>
      <c r="AJ40" s="16">
        <v>4.7781631562263556</v>
      </c>
      <c r="AK40" s="42"/>
      <c r="AL40" s="97">
        <v>23801</v>
      </c>
      <c r="AM40" s="13">
        <v>4.3648574053663483</v>
      </c>
      <c r="AN40" s="14">
        <v>204082</v>
      </c>
      <c r="AO40" s="16">
        <v>4.7482396692830431</v>
      </c>
      <c r="AP40" s="42"/>
      <c r="AQ40" s="97">
        <v>23297</v>
      </c>
      <c r="AR40" s="13">
        <v>4.4000000000000004</v>
      </c>
      <c r="AS40" s="14">
        <v>202389</v>
      </c>
      <c r="AT40" s="16">
        <v>4.8</v>
      </c>
      <c r="AU40" s="42"/>
      <c r="AV40" s="97">
        <v>22333</v>
      </c>
      <c r="AW40" s="13">
        <v>4.3043019891953982</v>
      </c>
      <c r="AX40" s="14">
        <v>198335</v>
      </c>
      <c r="AY40" s="16">
        <v>4.7137278127884663</v>
      </c>
    </row>
    <row r="41" spans="1:51" s="35" customFormat="1" ht="12.75" x14ac:dyDescent="0.2">
      <c r="A41" s="51" t="str">
        <f>VLOOKUP("&lt;Zeilentitel_27&gt;",Uebersetzungen!$B$3:$E$60,Uebersetzungen!$B$2+1,FALSE)</f>
        <v>Uri</v>
      </c>
      <c r="B41" s="42"/>
      <c r="C41" s="97">
        <v>1898</v>
      </c>
      <c r="D41" s="17">
        <v>0.32326356540296386</v>
      </c>
      <c r="E41" s="14">
        <v>13947</v>
      </c>
      <c r="F41" s="16">
        <v>0.30146954243291346</v>
      </c>
      <c r="G41" s="42"/>
      <c r="H41" s="97">
        <v>1830</v>
      </c>
      <c r="I41" s="17">
        <v>0.31867209512100836</v>
      </c>
      <c r="J41" s="14">
        <v>13590</v>
      </c>
      <c r="K41" s="16">
        <v>0.302918583776492</v>
      </c>
      <c r="L41" s="42"/>
      <c r="M41" s="97">
        <v>1837</v>
      </c>
      <c r="N41" s="17">
        <v>0.3</v>
      </c>
      <c r="O41" s="14">
        <v>13316</v>
      </c>
      <c r="P41" s="16">
        <v>0.3</v>
      </c>
      <c r="Q41" s="42"/>
      <c r="R41" s="97">
        <v>1836</v>
      </c>
      <c r="S41" s="17">
        <v>0.32366453123292216</v>
      </c>
      <c r="T41" s="14">
        <v>13234</v>
      </c>
      <c r="U41" s="16">
        <v>0.29535893229776933</v>
      </c>
      <c r="V41" s="42"/>
      <c r="W41" s="97">
        <v>1823</v>
      </c>
      <c r="X41" s="17">
        <v>0.32737779900834879</v>
      </c>
      <c r="Y41" s="14">
        <v>13123</v>
      </c>
      <c r="Z41" s="16">
        <v>0.29726679009177148</v>
      </c>
      <c r="AA41" s="42"/>
      <c r="AB41" s="97">
        <v>1821</v>
      </c>
      <c r="AC41" s="17">
        <v>0.32768418514426384</v>
      </c>
      <c r="AD41" s="14">
        <v>13011</v>
      </c>
      <c r="AE41" s="16">
        <v>0.29784326315897908</v>
      </c>
      <c r="AF41" s="42"/>
      <c r="AG41" s="97">
        <v>1801</v>
      </c>
      <c r="AH41" s="17">
        <v>0.32732183133020609</v>
      </c>
      <c r="AI41" s="14">
        <v>12896</v>
      </c>
      <c r="AJ41" s="16">
        <v>0.29838935460807475</v>
      </c>
      <c r="AK41" s="42"/>
      <c r="AL41" s="97">
        <v>1797</v>
      </c>
      <c r="AM41" s="17">
        <v>0.32955122715194018</v>
      </c>
      <c r="AN41" s="14">
        <v>12743</v>
      </c>
      <c r="AO41" s="16">
        <v>0.29648287504862664</v>
      </c>
      <c r="AP41" s="42"/>
      <c r="AQ41" s="97">
        <v>1787</v>
      </c>
      <c r="AR41" s="17">
        <v>0.4</v>
      </c>
      <c r="AS41" s="14">
        <v>12935</v>
      </c>
      <c r="AT41" s="16">
        <v>0.30351103726627482</v>
      </c>
      <c r="AU41" s="42"/>
      <c r="AV41" s="97">
        <v>1706</v>
      </c>
      <c r="AW41" s="17">
        <v>0.32880218481920698</v>
      </c>
      <c r="AX41" s="14">
        <v>12955</v>
      </c>
      <c r="AY41" s="16">
        <v>0.30789494448622068</v>
      </c>
    </row>
    <row r="42" spans="1:51" s="35" customFormat="1" ht="12.75" x14ac:dyDescent="0.2">
      <c r="A42" s="51" t="str">
        <f>VLOOKUP("&lt;Zeilentitel_28&gt;",Uebersetzungen!$B$3:$E$60,Uebersetzungen!$B$2+1,FALSE)</f>
        <v>Schwyz</v>
      </c>
      <c r="B42" s="42"/>
      <c r="C42" s="97">
        <v>13995</v>
      </c>
      <c r="D42" s="13">
        <v>2.383600420344826</v>
      </c>
      <c r="E42" s="14">
        <v>80286</v>
      </c>
      <c r="F42" s="16">
        <v>1.7354114636673759</v>
      </c>
      <c r="G42" s="42"/>
      <c r="H42" s="97">
        <v>13703</v>
      </c>
      <c r="I42" s="13">
        <v>2.3862096827558346</v>
      </c>
      <c r="J42" s="14">
        <v>78423</v>
      </c>
      <c r="K42" s="16">
        <v>1.7480341497795315</v>
      </c>
      <c r="L42" s="42"/>
      <c r="M42" s="97">
        <v>13448</v>
      </c>
      <c r="N42" s="13">
        <v>2.4</v>
      </c>
      <c r="O42" s="14">
        <v>77109</v>
      </c>
      <c r="P42" s="16">
        <v>1.7</v>
      </c>
      <c r="Q42" s="42"/>
      <c r="R42" s="97">
        <v>13313</v>
      </c>
      <c r="S42" s="13">
        <v>2.3469204271807693</v>
      </c>
      <c r="T42" s="14">
        <v>79308</v>
      </c>
      <c r="U42" s="16">
        <v>1.7700110475042683</v>
      </c>
      <c r="V42" s="42"/>
      <c r="W42" s="97">
        <v>12946</v>
      </c>
      <c r="X42" s="13">
        <v>2.3248672440823275</v>
      </c>
      <c r="Y42" s="14">
        <v>78941</v>
      </c>
      <c r="Z42" s="16">
        <v>1.7881991676167441</v>
      </c>
      <c r="AA42" s="42"/>
      <c r="AB42" s="97">
        <v>12836</v>
      </c>
      <c r="AC42" s="13">
        <v>2.3098046131311207</v>
      </c>
      <c r="AD42" s="14">
        <v>77353</v>
      </c>
      <c r="AE42" s="16">
        <v>1.7707378322293834</v>
      </c>
      <c r="AF42" s="42"/>
      <c r="AG42" s="97">
        <v>12760</v>
      </c>
      <c r="AH42" s="13">
        <v>2.3190597266926316</v>
      </c>
      <c r="AI42" s="14">
        <v>75382</v>
      </c>
      <c r="AJ42" s="16">
        <v>1.7441986917699979</v>
      </c>
      <c r="AK42" s="42"/>
      <c r="AL42" s="97">
        <v>12622</v>
      </c>
      <c r="AM42" s="13">
        <v>2.3147443456381684</v>
      </c>
      <c r="AN42" s="14">
        <v>74789</v>
      </c>
      <c r="AO42" s="16">
        <v>1.7400657413491123</v>
      </c>
      <c r="AP42" s="42"/>
      <c r="AQ42" s="97">
        <v>12428</v>
      </c>
      <c r="AR42" s="13">
        <v>2.3153564695098781</v>
      </c>
      <c r="AS42" s="14">
        <v>73274</v>
      </c>
      <c r="AT42" s="16">
        <v>1.7193249126129895</v>
      </c>
      <c r="AU42" s="42"/>
      <c r="AV42" s="97">
        <v>11977</v>
      </c>
      <c r="AW42" s="13">
        <v>2.3083609423092861</v>
      </c>
      <c r="AX42" s="14">
        <v>72389</v>
      </c>
      <c r="AY42" s="16">
        <v>1.7204328163962199</v>
      </c>
    </row>
    <row r="43" spans="1:51" s="35" customFormat="1" ht="12.75" x14ac:dyDescent="0.2">
      <c r="A43" s="51" t="str">
        <f>VLOOKUP("&lt;Zeilentitel_29&gt;",Uebersetzungen!$B$3:$E$60,Uebersetzungen!$B$2+1,FALSE)</f>
        <v>Obwalden</v>
      </c>
      <c r="B43" s="42"/>
      <c r="C43" s="97">
        <v>2841</v>
      </c>
      <c r="D43" s="13">
        <v>0.48387344010001071</v>
      </c>
      <c r="E43" s="14">
        <v>18294</v>
      </c>
      <c r="F43" s="16">
        <v>0.39543154866765029</v>
      </c>
      <c r="G43" s="42"/>
      <c r="H43" s="97">
        <v>2779</v>
      </c>
      <c r="I43" s="13">
        <v>0.48392882641600116</v>
      </c>
      <c r="J43" s="14">
        <v>17885</v>
      </c>
      <c r="K43" s="16">
        <v>0.39865333854617802</v>
      </c>
      <c r="L43" s="42"/>
      <c r="M43" s="97">
        <v>2768</v>
      </c>
      <c r="N43" s="13">
        <v>0.5</v>
      </c>
      <c r="O43" s="14">
        <v>17828</v>
      </c>
      <c r="P43" s="16">
        <v>0.4</v>
      </c>
      <c r="Q43" s="42"/>
      <c r="R43" s="97">
        <v>2765</v>
      </c>
      <c r="S43" s="13">
        <v>0.487435963430844</v>
      </c>
      <c r="T43" s="14">
        <v>18061</v>
      </c>
      <c r="U43" s="16">
        <v>0.40308883755705083</v>
      </c>
      <c r="V43" s="42"/>
      <c r="W43" s="97">
        <v>2724</v>
      </c>
      <c r="X43" s="13">
        <v>0.48918108858954584</v>
      </c>
      <c r="Y43" s="14">
        <v>18134</v>
      </c>
      <c r="Z43" s="16">
        <v>0.4107777163395705</v>
      </c>
      <c r="AA43" s="42"/>
      <c r="AB43" s="97">
        <v>2721</v>
      </c>
      <c r="AC43" s="13">
        <v>0.48963683019085213</v>
      </c>
      <c r="AD43" s="14">
        <v>18043</v>
      </c>
      <c r="AE43" s="16">
        <v>0.41303404789620007</v>
      </c>
      <c r="AF43" s="42"/>
      <c r="AG43" s="97">
        <v>2745</v>
      </c>
      <c r="AH43" s="13">
        <v>0.49888863242721593</v>
      </c>
      <c r="AI43" s="14">
        <v>18071</v>
      </c>
      <c r="AJ43" s="16">
        <v>0.41812918944808608</v>
      </c>
      <c r="AK43" s="42"/>
      <c r="AL43" s="97">
        <v>2736</v>
      </c>
      <c r="AM43" s="13">
        <v>0.50175412214118442</v>
      </c>
      <c r="AN43" s="14">
        <v>17754</v>
      </c>
      <c r="AO43" s="16">
        <v>0.41307046720656965</v>
      </c>
      <c r="AP43" s="42"/>
      <c r="AQ43" s="97">
        <v>2756</v>
      </c>
      <c r="AR43" s="13">
        <v>0.51344725056076779</v>
      </c>
      <c r="AS43" s="14">
        <v>17675</v>
      </c>
      <c r="AT43" s="16">
        <v>0.41473193534452313</v>
      </c>
      <c r="AU43" s="42"/>
      <c r="AV43" s="97">
        <v>2677</v>
      </c>
      <c r="AW43" s="13">
        <v>0.51594574956683303</v>
      </c>
      <c r="AX43" s="14">
        <v>17581</v>
      </c>
      <c r="AY43" s="16">
        <v>0.41783875098512119</v>
      </c>
    </row>
    <row r="44" spans="1:51" s="35" customFormat="1" ht="12.75" x14ac:dyDescent="0.2">
      <c r="A44" s="51" t="str">
        <f>VLOOKUP("&lt;Zeilentitel_30&gt;",Uebersetzungen!$B$3:$E$60,Uebersetzungen!$B$2+1,FALSE)</f>
        <v>Nidwalden</v>
      </c>
      <c r="B44" s="42"/>
      <c r="C44" s="97">
        <v>3439</v>
      </c>
      <c r="D44" s="13">
        <v>0.58572360454204042</v>
      </c>
      <c r="E44" s="14">
        <v>21481</v>
      </c>
      <c r="F44" s="16">
        <v>0.46431972761177415</v>
      </c>
      <c r="G44" s="42"/>
      <c r="H44" s="97">
        <v>3358</v>
      </c>
      <c r="I44" s="13">
        <v>0.5847545876592054</v>
      </c>
      <c r="J44" s="14">
        <v>20797</v>
      </c>
      <c r="K44" s="16">
        <v>0.46356127938187669</v>
      </c>
      <c r="L44" s="42"/>
      <c r="M44" s="97">
        <v>3347</v>
      </c>
      <c r="N44" s="13">
        <v>0.6</v>
      </c>
      <c r="O44" s="14">
        <v>20991</v>
      </c>
      <c r="P44" s="16">
        <v>0.5</v>
      </c>
      <c r="Q44" s="42"/>
      <c r="R44" s="97">
        <v>3323</v>
      </c>
      <c r="S44" s="13">
        <v>0.5858045954722223</v>
      </c>
      <c r="T44" s="14">
        <v>21581</v>
      </c>
      <c r="U44" s="16">
        <v>0.48164886790978984</v>
      </c>
      <c r="V44" s="42"/>
      <c r="W44" s="97">
        <v>3267</v>
      </c>
      <c r="X44" s="13">
        <v>0.58669405889208737</v>
      </c>
      <c r="Y44" s="14">
        <v>21074</v>
      </c>
      <c r="Z44" s="16">
        <v>0.47737562557296287</v>
      </c>
      <c r="AA44" s="42"/>
      <c r="AB44" s="97">
        <v>3288</v>
      </c>
      <c r="AC44" s="13">
        <v>0.59166699657020294</v>
      </c>
      <c r="AD44" s="14">
        <v>19889</v>
      </c>
      <c r="AE44" s="16">
        <v>0.4</v>
      </c>
      <c r="AF44" s="42"/>
      <c r="AG44" s="97">
        <v>3287</v>
      </c>
      <c r="AH44" s="13">
        <v>0.59739414746384645</v>
      </c>
      <c r="AI44" s="14">
        <v>20436</v>
      </c>
      <c r="AJ44" s="16">
        <v>0.47285087242327972</v>
      </c>
      <c r="AK44" s="42"/>
      <c r="AL44" s="97">
        <v>3308</v>
      </c>
      <c r="AM44" s="13">
        <v>0.60665301024964835</v>
      </c>
      <c r="AN44" s="14">
        <v>20894</v>
      </c>
      <c r="AO44" s="16">
        <v>0.48612675125684729</v>
      </c>
      <c r="AP44" s="42"/>
      <c r="AQ44" s="97">
        <v>3279</v>
      </c>
      <c r="AR44" s="13">
        <v>0.61088299513380184</v>
      </c>
      <c r="AS44" s="14">
        <v>20596</v>
      </c>
      <c r="AT44" s="16">
        <v>0.4832712271771315</v>
      </c>
      <c r="AU44" s="42"/>
      <c r="AV44" s="97">
        <v>3299</v>
      </c>
      <c r="AW44" s="13">
        <v>0.63582556138251112</v>
      </c>
      <c r="AX44" s="14">
        <v>20348</v>
      </c>
      <c r="AY44" s="16">
        <v>0.48360064302629235</v>
      </c>
    </row>
    <row r="45" spans="1:51" s="35" customFormat="1" ht="12.75" x14ac:dyDescent="0.2">
      <c r="A45" s="51" t="str">
        <f>VLOOKUP("&lt;Zeilentitel_31&gt;",Uebersetzungen!$B$3:$E$60,Uebersetzungen!$B$2+1,FALSE)</f>
        <v>Zug</v>
      </c>
      <c r="B45" s="42"/>
      <c r="C45" s="97">
        <v>18846</v>
      </c>
      <c r="D45" s="13">
        <v>3.2098130419305884</v>
      </c>
      <c r="E45" s="14">
        <v>136187</v>
      </c>
      <c r="F45" s="16">
        <v>2.9437321700230288</v>
      </c>
      <c r="G45" s="42"/>
      <c r="H45" s="97">
        <v>18199</v>
      </c>
      <c r="I45" s="13">
        <v>3.1</v>
      </c>
      <c r="J45" s="14">
        <v>128051</v>
      </c>
      <c r="K45" s="16">
        <v>2.8</v>
      </c>
      <c r="L45" s="42"/>
      <c r="M45" s="97">
        <v>17541</v>
      </c>
      <c r="N45" s="13">
        <v>3.1</v>
      </c>
      <c r="O45" s="14">
        <v>123713</v>
      </c>
      <c r="P45" s="16">
        <v>2.8</v>
      </c>
      <c r="Q45" s="42"/>
      <c r="R45" s="97">
        <v>17344</v>
      </c>
      <c r="S45" s="13">
        <v>3.0575368353506542</v>
      </c>
      <c r="T45" s="14">
        <v>131354</v>
      </c>
      <c r="U45" s="16">
        <v>2.9315835872027498</v>
      </c>
      <c r="V45" s="42"/>
      <c r="W45" s="97">
        <v>16900</v>
      </c>
      <c r="X45" s="13">
        <v>3.0349340665063602</v>
      </c>
      <c r="Y45" s="14">
        <v>125156</v>
      </c>
      <c r="Z45" s="16">
        <v>2.835077526535529</v>
      </c>
      <c r="AA45" s="42"/>
      <c r="AB45" s="97">
        <v>16640</v>
      </c>
      <c r="AC45" s="13">
        <v>2.9943244595280341</v>
      </c>
      <c r="AD45" s="14">
        <v>121152</v>
      </c>
      <c r="AE45" s="16">
        <v>2.7733692274411368</v>
      </c>
      <c r="AF45" s="42"/>
      <c r="AG45" s="97">
        <v>16440</v>
      </c>
      <c r="AH45" s="13">
        <v>2.9878794597826697</v>
      </c>
      <c r="AI45" s="14">
        <v>119454</v>
      </c>
      <c r="AJ45" s="16">
        <v>2.7639424600925064</v>
      </c>
      <c r="AK45" s="42"/>
      <c r="AL45" s="97">
        <v>16457</v>
      </c>
      <c r="AM45" s="13">
        <v>3.0180437090926429</v>
      </c>
      <c r="AN45" s="14">
        <v>118168</v>
      </c>
      <c r="AO45" s="16">
        <v>2.8</v>
      </c>
      <c r="AP45" s="42"/>
      <c r="AQ45" s="97">
        <v>16209</v>
      </c>
      <c r="AR45" s="13">
        <v>3.0197628753046031</v>
      </c>
      <c r="AS45" s="14">
        <v>115085</v>
      </c>
      <c r="AT45" s="16">
        <v>2.7003917838259941</v>
      </c>
      <c r="AU45" s="42"/>
      <c r="AV45" s="97">
        <v>15811</v>
      </c>
      <c r="AW45" s="13">
        <v>3.1</v>
      </c>
      <c r="AX45" s="14">
        <v>112271</v>
      </c>
      <c r="AY45" s="16">
        <v>2.6682881754081422</v>
      </c>
    </row>
    <row r="46" spans="1:51" s="35" customFormat="1" ht="13.5" thickBot="1" x14ac:dyDescent="0.25">
      <c r="A46" s="104" t="str">
        <f>VLOOKUP("&lt;Zeilentitel_32&gt;",Uebersetzungen!$B$3:$E$60,Uebersetzungen!$B$2+1,FALSE)</f>
        <v>Tessin</v>
      </c>
      <c r="B46" s="42"/>
      <c r="C46" s="105">
        <v>35959</v>
      </c>
      <c r="D46" s="106">
        <v>6.1244649885801774</v>
      </c>
      <c r="E46" s="109">
        <v>189649</v>
      </c>
      <c r="F46" s="108">
        <v>4.0993329929633333</v>
      </c>
      <c r="G46" s="42"/>
      <c r="H46" s="105">
        <v>35398</v>
      </c>
      <c r="I46" s="106">
        <v>6.1641283186303024</v>
      </c>
      <c r="J46" s="109">
        <v>185792</v>
      </c>
      <c r="K46" s="108">
        <v>4.2</v>
      </c>
      <c r="L46" s="42"/>
      <c r="M46" s="105">
        <v>34992</v>
      </c>
      <c r="N46" s="106">
        <v>6.2</v>
      </c>
      <c r="O46" s="109">
        <v>182673</v>
      </c>
      <c r="P46" s="108">
        <v>4.0999999999999996</v>
      </c>
      <c r="Q46" s="42"/>
      <c r="R46" s="105">
        <v>34813</v>
      </c>
      <c r="S46" s="106">
        <v>6.1371096545815451</v>
      </c>
      <c r="T46" s="109">
        <v>185218</v>
      </c>
      <c r="U46" s="108">
        <v>4.1337305971231846</v>
      </c>
      <c r="V46" s="42"/>
      <c r="W46" s="105">
        <v>34623</v>
      </c>
      <c r="X46" s="106">
        <v>6.217664034594657</v>
      </c>
      <c r="Y46" s="109">
        <v>183739</v>
      </c>
      <c r="Z46" s="108">
        <v>4.1621201512361505</v>
      </c>
      <c r="AA46" s="42"/>
      <c r="AB46" s="105">
        <v>34868</v>
      </c>
      <c r="AC46" s="106">
        <v>6.2744053638716046</v>
      </c>
      <c r="AD46" s="109">
        <v>183178</v>
      </c>
      <c r="AE46" s="108">
        <v>4.1932467342199269</v>
      </c>
      <c r="AF46" s="42"/>
      <c r="AG46" s="105">
        <v>34773</v>
      </c>
      <c r="AH46" s="106">
        <v>6.3198012442227975</v>
      </c>
      <c r="AI46" s="109">
        <v>182822</v>
      </c>
      <c r="AJ46" s="108">
        <v>4.2301596299749873</v>
      </c>
      <c r="AK46" s="42"/>
      <c r="AL46" s="105">
        <v>34449</v>
      </c>
      <c r="AM46" s="106">
        <v>6.3175905532316019</v>
      </c>
      <c r="AN46" s="109">
        <v>182418</v>
      </c>
      <c r="AO46" s="108">
        <v>4.2441978420011282</v>
      </c>
      <c r="AP46" s="42"/>
      <c r="AQ46" s="105">
        <v>33447</v>
      </c>
      <c r="AR46" s="106">
        <v>6.2312301123026135</v>
      </c>
      <c r="AS46" s="109">
        <v>179775</v>
      </c>
      <c r="AT46" s="108">
        <v>4.2182989350247047</v>
      </c>
      <c r="AU46" s="110"/>
      <c r="AV46" s="105">
        <v>31652</v>
      </c>
      <c r="AW46" s="106">
        <v>6.1003791054499059</v>
      </c>
      <c r="AX46" s="109">
        <v>174953</v>
      </c>
      <c r="AY46" s="108">
        <v>4.1580196235197038</v>
      </c>
    </row>
    <row r="47" spans="1:51" s="35" customFormat="1" ht="12.75" x14ac:dyDescent="0.2">
      <c r="A47" s="5"/>
      <c r="B47" s="48"/>
      <c r="C47" s="48"/>
      <c r="D47" s="48"/>
      <c r="E47" s="48"/>
      <c r="F47" s="48"/>
      <c r="G47" s="48"/>
      <c r="H47" s="6"/>
      <c r="I47" s="7"/>
      <c r="J47" s="7"/>
      <c r="K47" s="7"/>
      <c r="L47" s="48"/>
      <c r="M47" s="6"/>
      <c r="N47" s="7"/>
      <c r="O47" s="7"/>
      <c r="P47" s="7"/>
      <c r="Q47" s="48"/>
      <c r="R47" s="6"/>
      <c r="S47" s="7"/>
      <c r="T47" s="7"/>
      <c r="U47" s="7"/>
      <c r="V47" s="48"/>
      <c r="W47" s="6"/>
      <c r="X47" s="7"/>
      <c r="Y47" s="7"/>
      <c r="Z47" s="7"/>
      <c r="AA47" s="48"/>
      <c r="AB47" s="6"/>
      <c r="AC47" s="7"/>
      <c r="AD47" s="7"/>
      <c r="AE47" s="7"/>
      <c r="AF47" s="48"/>
      <c r="AG47" s="6"/>
      <c r="AH47" s="7"/>
      <c r="AI47" s="7"/>
      <c r="AJ47" s="7"/>
      <c r="AK47" s="48"/>
      <c r="AL47" s="6"/>
      <c r="AM47" s="7"/>
      <c r="AN47" s="7"/>
      <c r="AO47" s="7"/>
      <c r="AP47" s="48"/>
      <c r="AQ47" s="6"/>
      <c r="AR47" s="7"/>
      <c r="AS47" s="7"/>
      <c r="AT47" s="7"/>
      <c r="AU47" s="48"/>
      <c r="AV47" s="6"/>
      <c r="AW47" s="7"/>
      <c r="AX47" s="7"/>
      <c r="AY47" s="7"/>
    </row>
    <row r="48" spans="1:51" s="35" customFormat="1" ht="12.75" x14ac:dyDescent="0.2">
      <c r="A48" s="9" t="str">
        <f>VLOOKUP("&lt;quelle_1&gt;",Uebersetzungen!$B$3:$E$60,Uebersetzungen!$B$2+1,FALSE)</f>
        <v>Quelle: BFS (UDEMO)</v>
      </c>
      <c r="B48" s="47"/>
      <c r="C48" s="47"/>
      <c r="D48" s="47"/>
      <c r="E48" s="47"/>
      <c r="F48" s="47"/>
      <c r="G48" s="47"/>
      <c r="H48" s="8"/>
      <c r="I48" s="8"/>
      <c r="J48" s="8"/>
      <c r="K48" s="8"/>
      <c r="L48" s="47"/>
      <c r="M48" s="8"/>
      <c r="N48" s="8"/>
      <c r="O48" s="8"/>
      <c r="P48" s="8"/>
      <c r="Q48" s="47"/>
      <c r="R48" s="8"/>
      <c r="S48" s="8"/>
      <c r="T48" s="8"/>
      <c r="U48" s="8"/>
      <c r="V48" s="47"/>
      <c r="W48" s="8"/>
      <c r="X48" s="8"/>
      <c r="Y48" s="8"/>
      <c r="Z48" s="8"/>
      <c r="AA48" s="47"/>
      <c r="AB48" s="8"/>
      <c r="AC48" s="8"/>
      <c r="AD48" s="8"/>
      <c r="AE48" s="8"/>
      <c r="AF48" s="47"/>
      <c r="AG48" s="8"/>
      <c r="AH48" s="8"/>
      <c r="AI48" s="8"/>
      <c r="AJ48" s="8"/>
      <c r="AK48" s="47"/>
      <c r="AL48" s="8"/>
      <c r="AM48" s="8"/>
      <c r="AN48" s="8"/>
      <c r="AO48" s="8"/>
      <c r="AP48" s="47"/>
      <c r="AQ48" s="8"/>
      <c r="AR48" s="8"/>
      <c r="AS48" s="8"/>
      <c r="AT48" s="8"/>
      <c r="AU48" s="47"/>
      <c r="AV48" s="8"/>
      <c r="AW48" s="8"/>
      <c r="AX48" s="8"/>
      <c r="AY48" s="8"/>
    </row>
    <row r="49" spans="1:51" s="35" customFormat="1" ht="12.75" x14ac:dyDescent="0.2">
      <c r="A49" s="8" t="str">
        <f>VLOOKUP("&lt;aktualisierung&gt;",Uebersetzungen!$B$3:$E$230,Uebersetzungen!$B$2+1,FALSE)</f>
        <v>Letztmals aktualisiert am: 02.12.2024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</row>
  </sheetData>
  <sheetProtection sheet="1" objects="1" scenarios="1"/>
  <mergeCells count="30">
    <mergeCell ref="AV12:AY12"/>
    <mergeCell ref="H13:I13"/>
    <mergeCell ref="J13:K13"/>
    <mergeCell ref="AL13:AM13"/>
    <mergeCell ref="AN13:AO13"/>
    <mergeCell ref="AQ13:AR13"/>
    <mergeCell ref="AG12:AJ12"/>
    <mergeCell ref="AL12:AO12"/>
    <mergeCell ref="AQ12:AT12"/>
    <mergeCell ref="AX13:AY13"/>
    <mergeCell ref="T13:U13"/>
    <mergeCell ref="AB12:AE12"/>
    <mergeCell ref="AS13:AT13"/>
    <mergeCell ref="AV13:AW13"/>
    <mergeCell ref="C12:F12"/>
    <mergeCell ref="C13:D13"/>
    <mergeCell ref="E13:F13"/>
    <mergeCell ref="AG13:AH13"/>
    <mergeCell ref="AI13:AJ13"/>
    <mergeCell ref="H12:K12"/>
    <mergeCell ref="M12:P12"/>
    <mergeCell ref="R12:U12"/>
    <mergeCell ref="W12:Z12"/>
    <mergeCell ref="W13:X13"/>
    <mergeCell ref="Y13:Z13"/>
    <mergeCell ref="AB13:AC13"/>
    <mergeCell ref="AD13:AE13"/>
    <mergeCell ref="M13:N13"/>
    <mergeCell ref="O13:P13"/>
    <mergeCell ref="R13:S13"/>
  </mergeCells>
  <pageMargins left="0.7" right="0.7" top="0.75" bottom="0.75" header="0.3" footer="0.3"/>
  <pageSetup paperSize="9" scale="3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01" r:id="rId4" name="Option Button 1">
              <controlPr defaultSize="0" autoFill="0" autoLine="0" autoPict="0">
                <anchor moveWithCells="1">
                  <from>
                    <xdr:col>7</xdr:col>
                    <xdr:colOff>457200</xdr:colOff>
                    <xdr:row>1</xdr:row>
                    <xdr:rowOff>114300</xdr:rowOff>
                  </from>
                  <to>
                    <xdr:col>8</xdr:col>
                    <xdr:colOff>800100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2" r:id="rId5" name="Option Button 2">
              <controlPr defaultSize="0" autoFill="0" autoLine="0" autoPict="0">
                <anchor moveWithCells="1">
                  <from>
                    <xdr:col>7</xdr:col>
                    <xdr:colOff>457200</xdr:colOff>
                    <xdr:row>2</xdr:row>
                    <xdr:rowOff>114300</xdr:rowOff>
                  </from>
                  <to>
                    <xdr:col>9</xdr:col>
                    <xdr:colOff>361950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3" r:id="rId6" name="Option Button 3">
              <controlPr defaultSize="0" autoFill="0" autoLine="0" autoPict="0">
                <anchor moveWithCells="1">
                  <from>
                    <xdr:col>7</xdr:col>
                    <xdr:colOff>457200</xdr:colOff>
                    <xdr:row>3</xdr:row>
                    <xdr:rowOff>95250</xdr:rowOff>
                  </from>
                  <to>
                    <xdr:col>8</xdr:col>
                    <xdr:colOff>800100</xdr:colOff>
                    <xdr:row>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51"/>
  <sheetViews>
    <sheetView showGridLines="0" zoomScaleNormal="100" workbookViewId="0"/>
  </sheetViews>
  <sheetFormatPr baseColWidth="10" defaultColWidth="9.140625" defaultRowHeight="14.25" x14ac:dyDescent="0.2"/>
  <cols>
    <col min="1" max="1" width="25.85546875" style="29" customWidth="1"/>
    <col min="2" max="2" width="3.85546875" style="29" customWidth="1"/>
    <col min="3" max="7" width="12.42578125" style="29" customWidth="1"/>
    <col min="8" max="8" width="3.85546875" style="29" customWidth="1"/>
    <col min="9" max="13" width="12.42578125" style="29" customWidth="1"/>
    <col min="14" max="14" width="3.85546875" style="29" customWidth="1"/>
    <col min="15" max="19" width="12.42578125" style="29" customWidth="1"/>
    <col min="20" max="20" width="3.85546875" style="29" customWidth="1"/>
    <col min="21" max="25" width="12.42578125" style="29" customWidth="1"/>
    <col min="26" max="26" width="3.85546875" style="29" customWidth="1"/>
    <col min="27" max="31" width="12.42578125" style="29" customWidth="1"/>
    <col min="32" max="32" width="3.85546875" style="29" customWidth="1"/>
    <col min="33" max="37" width="12.42578125" style="29" customWidth="1"/>
    <col min="38" max="38" width="3.85546875" style="29" customWidth="1"/>
    <col min="39" max="43" width="12.42578125" style="29" customWidth="1"/>
    <col min="44" max="44" width="3.85546875" style="29" customWidth="1"/>
    <col min="45" max="49" width="12.42578125" style="29" customWidth="1"/>
    <col min="50" max="50" width="3.85546875" style="29" customWidth="1"/>
    <col min="51" max="55" width="12.42578125" style="29" customWidth="1"/>
    <col min="56" max="16384" width="9.140625" style="36"/>
  </cols>
  <sheetData>
    <row r="1" spans="1:55" s="34" customFormat="1" ht="12.7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s="34" customFormat="1" x14ac:dyDescent="0.2">
      <c r="A2" s="1"/>
      <c r="B2" s="1"/>
      <c r="C2" s="1"/>
      <c r="D2" s="1"/>
      <c r="E2" s="1"/>
      <c r="F2" s="1"/>
      <c r="G2" s="1"/>
      <c r="H2" s="1"/>
      <c r="I2" s="29"/>
      <c r="J2" s="29"/>
      <c r="K2" s="29"/>
      <c r="L2" s="1"/>
      <c r="M2" s="1"/>
      <c r="N2" s="1"/>
      <c r="O2" s="29"/>
      <c r="P2" s="29"/>
      <c r="Q2" s="29"/>
      <c r="R2" s="1"/>
      <c r="S2" s="1"/>
      <c r="T2" s="1"/>
      <c r="U2" s="29"/>
      <c r="V2" s="29"/>
      <c r="W2" s="29"/>
      <c r="X2" s="1"/>
      <c r="Y2" s="1"/>
      <c r="Z2" s="1"/>
      <c r="AA2" s="29"/>
      <c r="AB2" s="29"/>
      <c r="AC2" s="29"/>
      <c r="AD2" s="1"/>
      <c r="AE2" s="1"/>
      <c r="AF2" s="1"/>
      <c r="AG2" s="29"/>
      <c r="AH2" s="29"/>
      <c r="AI2" s="29"/>
      <c r="AJ2" s="1"/>
      <c r="AK2" s="1"/>
      <c r="AL2" s="1"/>
      <c r="AM2" s="29"/>
      <c r="AN2" s="29"/>
      <c r="AO2" s="29"/>
      <c r="AP2" s="1"/>
      <c r="AQ2" s="1"/>
      <c r="AR2" s="1"/>
      <c r="AS2" s="29"/>
      <c r="AT2" s="29"/>
      <c r="AU2" s="29"/>
      <c r="AV2" s="1"/>
      <c r="AW2" s="1"/>
      <c r="AX2" s="1"/>
      <c r="AY2" s="29"/>
      <c r="AZ2" s="29"/>
      <c r="BA2" s="29"/>
      <c r="BB2" s="1"/>
      <c r="BC2" s="1"/>
    </row>
    <row r="3" spans="1:55" s="34" customFormat="1" x14ac:dyDescent="0.2">
      <c r="A3" s="1"/>
      <c r="B3" s="1"/>
      <c r="C3" s="1"/>
      <c r="D3" s="1"/>
      <c r="E3" s="1"/>
      <c r="F3" s="1"/>
      <c r="G3" s="1"/>
      <c r="H3" s="1"/>
      <c r="I3" s="29"/>
      <c r="J3" s="29"/>
      <c r="K3" s="29"/>
      <c r="L3" s="1"/>
      <c r="M3" s="1"/>
      <c r="N3" s="1"/>
      <c r="O3" s="29"/>
      <c r="P3" s="29"/>
      <c r="Q3" s="29"/>
      <c r="R3" s="1"/>
      <c r="S3" s="1"/>
      <c r="T3" s="1"/>
      <c r="U3" s="29"/>
      <c r="V3" s="29"/>
      <c r="W3" s="29"/>
      <c r="X3" s="1"/>
      <c r="Y3" s="1"/>
      <c r="Z3" s="1"/>
      <c r="AA3" s="29"/>
      <c r="AB3" s="29"/>
      <c r="AC3" s="29"/>
      <c r="AD3" s="1"/>
      <c r="AE3" s="1"/>
      <c r="AF3" s="1"/>
      <c r="AG3" s="29"/>
      <c r="AH3" s="29"/>
      <c r="AI3" s="29"/>
      <c r="AJ3" s="1"/>
      <c r="AK3" s="1"/>
      <c r="AL3" s="1"/>
      <c r="AM3" s="29"/>
      <c r="AN3" s="29"/>
      <c r="AO3" s="29"/>
      <c r="AP3" s="1"/>
      <c r="AQ3" s="1"/>
      <c r="AR3" s="1"/>
      <c r="AS3" s="29"/>
      <c r="AT3" s="29"/>
      <c r="AU3" s="29"/>
      <c r="AV3" s="1"/>
      <c r="AW3" s="1"/>
      <c r="AX3" s="1"/>
      <c r="AY3" s="29"/>
      <c r="AZ3" s="29"/>
      <c r="BA3" s="29"/>
      <c r="BB3" s="1"/>
      <c r="BC3" s="1"/>
    </row>
    <row r="4" spans="1:55" s="34" customFormat="1" x14ac:dyDescent="0.2">
      <c r="A4" s="1"/>
      <c r="B4" s="1"/>
      <c r="C4" s="1"/>
      <c r="D4" s="1"/>
      <c r="E4" s="1"/>
      <c r="F4" s="1"/>
      <c r="G4" s="1"/>
      <c r="H4" s="1"/>
      <c r="I4" s="29"/>
      <c r="J4" s="29"/>
      <c r="K4" s="29"/>
      <c r="L4" s="1"/>
      <c r="M4" s="1"/>
      <c r="N4" s="1"/>
      <c r="O4" s="29"/>
      <c r="P4" s="29"/>
      <c r="Q4" s="29"/>
      <c r="R4" s="1"/>
      <c r="S4" s="1"/>
      <c r="T4" s="1"/>
      <c r="U4" s="29"/>
      <c r="V4" s="29"/>
      <c r="W4" s="29"/>
      <c r="X4" s="1"/>
      <c r="Y4" s="1"/>
      <c r="Z4" s="1"/>
      <c r="AA4" s="29"/>
      <c r="AB4" s="29"/>
      <c r="AC4" s="29"/>
      <c r="AD4" s="1"/>
      <c r="AE4" s="1"/>
      <c r="AF4" s="1"/>
      <c r="AG4" s="29"/>
      <c r="AH4" s="29"/>
      <c r="AI4" s="29"/>
      <c r="AJ4" s="1"/>
      <c r="AK4" s="1"/>
      <c r="AL4" s="1"/>
      <c r="AM4" s="29"/>
      <c r="AN4" s="29"/>
      <c r="AO4" s="29"/>
      <c r="AP4" s="1"/>
      <c r="AQ4" s="1"/>
      <c r="AR4" s="1"/>
      <c r="AS4" s="29"/>
      <c r="AT4" s="29"/>
      <c r="AU4" s="29"/>
      <c r="AV4" s="1"/>
      <c r="AW4" s="1"/>
      <c r="AX4" s="1"/>
      <c r="AY4" s="29"/>
      <c r="AZ4" s="29"/>
      <c r="BA4" s="29"/>
      <c r="BB4" s="1"/>
      <c r="BC4" s="1"/>
    </row>
    <row r="5" spans="1:55" s="34" customFormat="1" ht="12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s="34" customFormat="1" ht="12.7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s="34" customFormat="1" ht="15.75" customHeight="1" x14ac:dyDescent="0.2">
      <c r="A7" s="103" t="str">
        <f>VLOOKUP("&lt;Fachbereich&gt;",Uebersetzungen!$B$3:$E$60,Uebersetzungen!$B$2+1,FALSE)</f>
        <v>Daten &amp; Statistik</v>
      </c>
      <c r="B7" s="103"/>
      <c r="C7" s="103"/>
      <c r="D7" s="103"/>
      <c r="E7" s="103"/>
      <c r="F7" s="103"/>
      <c r="G7" s="103"/>
      <c r="H7" s="103"/>
      <c r="I7" s="103"/>
      <c r="J7" s="103"/>
      <c r="K7" s="38"/>
      <c r="L7" s="2"/>
      <c r="M7" s="2"/>
      <c r="N7" s="40"/>
      <c r="Q7" s="38"/>
      <c r="R7" s="2"/>
      <c r="S7" s="2"/>
      <c r="T7" s="40"/>
      <c r="W7" s="38"/>
      <c r="X7" s="2"/>
      <c r="Y7" s="2"/>
      <c r="Z7" s="40"/>
      <c r="AC7" s="38"/>
      <c r="AD7" s="2"/>
      <c r="AE7" s="2"/>
      <c r="AF7" s="40"/>
      <c r="AI7" s="38"/>
      <c r="AJ7" s="2"/>
      <c r="AK7" s="2"/>
      <c r="AL7" s="40"/>
      <c r="AO7" s="38"/>
      <c r="AP7" s="2"/>
      <c r="AQ7" s="2"/>
      <c r="AR7" s="40"/>
      <c r="AU7" s="38"/>
      <c r="AV7" s="2"/>
      <c r="AW7" s="2"/>
      <c r="AX7" s="40"/>
      <c r="BA7" s="38"/>
      <c r="BB7" s="2"/>
      <c r="BC7" s="2"/>
    </row>
    <row r="8" spans="1:55" s="34" customFormat="1" ht="12.7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s="35" customFormat="1" ht="18" x14ac:dyDescent="0.2">
      <c r="A9" s="11" t="str">
        <f>VLOOKUP("&lt;T4Titel&gt;",Uebersetzungen!$B$3:$E$360,Uebersetzungen!$B$2+1,FALSE)</f>
        <v>Überlebensrate neu gegründeter Unternehmen nach Kantonen seit 2013</v>
      </c>
      <c r="B9" s="45"/>
      <c r="C9" s="45"/>
      <c r="D9" s="45"/>
      <c r="E9" s="45"/>
      <c r="F9" s="45"/>
      <c r="G9" s="45"/>
      <c r="H9" s="45"/>
      <c r="I9" s="30"/>
      <c r="J9" s="30"/>
      <c r="K9" s="30"/>
      <c r="L9" s="30"/>
      <c r="M9" s="30"/>
      <c r="N9" s="45"/>
      <c r="O9" s="30"/>
      <c r="P9" s="30"/>
      <c r="Q9" s="30"/>
      <c r="R9" s="30"/>
      <c r="S9" s="30"/>
      <c r="T9" s="45"/>
      <c r="U9" s="30"/>
      <c r="V9" s="30"/>
      <c r="W9" s="30"/>
      <c r="X9" s="30"/>
      <c r="Y9" s="30"/>
      <c r="Z9" s="45"/>
      <c r="AA9" s="30"/>
      <c r="AB9" s="30"/>
      <c r="AC9" s="30"/>
      <c r="AD9" s="30"/>
      <c r="AE9" s="30"/>
      <c r="AF9" s="45"/>
      <c r="AG9" s="30"/>
      <c r="AH9" s="30"/>
      <c r="AI9" s="30"/>
      <c r="AJ9" s="30"/>
      <c r="AK9" s="30"/>
      <c r="AL9" s="45"/>
      <c r="AM9" s="30"/>
      <c r="AN9" s="30"/>
      <c r="AO9" s="30"/>
      <c r="AP9" s="30"/>
      <c r="AQ9" s="30"/>
      <c r="AR9" s="45"/>
      <c r="AS9" s="30"/>
      <c r="AT9" s="30"/>
      <c r="AU9" s="30"/>
      <c r="AV9" s="30"/>
      <c r="AW9" s="30"/>
      <c r="AX9" s="45"/>
      <c r="AY9" s="30"/>
      <c r="AZ9" s="30"/>
      <c r="BA9" s="30"/>
      <c r="BB9" s="30"/>
      <c r="BC9" s="30"/>
    </row>
    <row r="10" spans="1:55" s="35" customFormat="1" ht="12.75" x14ac:dyDescent="0.2">
      <c r="A10" s="12"/>
      <c r="B10" s="46"/>
      <c r="C10" s="46"/>
      <c r="D10" s="46"/>
      <c r="E10" s="46"/>
      <c r="F10" s="46"/>
      <c r="G10" s="46"/>
      <c r="H10" s="46"/>
      <c r="I10" s="30"/>
      <c r="J10" s="30"/>
      <c r="K10" s="30"/>
      <c r="L10" s="30"/>
      <c r="M10" s="30"/>
      <c r="N10" s="46"/>
      <c r="O10" s="30"/>
      <c r="P10" s="30"/>
      <c r="Q10" s="30"/>
      <c r="R10" s="30"/>
      <c r="S10" s="30"/>
      <c r="T10" s="46"/>
      <c r="U10" s="30"/>
      <c r="V10" s="30"/>
      <c r="W10" s="30"/>
      <c r="X10" s="30"/>
      <c r="Y10" s="30"/>
      <c r="Z10" s="46"/>
      <c r="AA10" s="30"/>
      <c r="AB10" s="30"/>
      <c r="AC10" s="30"/>
      <c r="AD10" s="30"/>
      <c r="AE10" s="30"/>
      <c r="AF10" s="46"/>
      <c r="AG10" s="30"/>
      <c r="AH10" s="30"/>
      <c r="AI10" s="30"/>
      <c r="AJ10" s="30"/>
      <c r="AK10" s="30"/>
      <c r="AL10" s="46"/>
      <c r="AM10" s="30"/>
      <c r="AN10" s="30"/>
      <c r="AO10" s="30"/>
      <c r="AP10" s="30"/>
      <c r="AQ10" s="30"/>
      <c r="AR10" s="46"/>
      <c r="AS10" s="30"/>
      <c r="AT10" s="30"/>
      <c r="AU10" s="30"/>
      <c r="AV10" s="30"/>
      <c r="AW10" s="30"/>
      <c r="AX10" s="46"/>
      <c r="AY10" s="30"/>
      <c r="AZ10" s="30"/>
      <c r="BA10" s="30"/>
      <c r="BB10" s="30"/>
      <c r="BC10" s="30"/>
    </row>
    <row r="11" spans="1:55" ht="18.75" thickBot="1" x14ac:dyDescent="0.3">
      <c r="I11" s="10"/>
      <c r="J11" s="4"/>
      <c r="K11" s="4"/>
      <c r="L11" s="4"/>
      <c r="M11" s="4"/>
      <c r="O11" s="10"/>
      <c r="P11" s="4"/>
      <c r="Q11" s="4"/>
      <c r="R11" s="4"/>
      <c r="S11" s="4"/>
      <c r="U11" s="10"/>
      <c r="V11" s="4"/>
      <c r="W11" s="4"/>
      <c r="X11" s="4"/>
      <c r="Y11" s="4"/>
      <c r="AA11" s="10"/>
      <c r="AB11" s="4"/>
      <c r="AC11" s="4"/>
      <c r="AD11" s="4"/>
      <c r="AE11" s="4"/>
      <c r="AG11" s="10"/>
      <c r="AH11" s="4"/>
      <c r="AI11" s="4"/>
      <c r="AJ11" s="4"/>
      <c r="AK11" s="4"/>
      <c r="AM11" s="10"/>
      <c r="AN11" s="4"/>
      <c r="AO11" s="4"/>
      <c r="AP11" s="4"/>
      <c r="AQ11" s="4"/>
      <c r="AS11" s="10"/>
      <c r="AT11" s="4"/>
      <c r="AU11" s="4"/>
      <c r="AV11" s="4"/>
      <c r="AW11" s="4"/>
      <c r="AY11" s="10"/>
      <c r="AZ11" s="4"/>
      <c r="BA11" s="4"/>
      <c r="BB11" s="4"/>
      <c r="BC11" s="4"/>
    </row>
    <row r="12" spans="1:55" s="37" customFormat="1" ht="18.75" thickBot="1" x14ac:dyDescent="0.3">
      <c r="A12" s="3"/>
      <c r="B12" s="3"/>
      <c r="C12" s="125">
        <v>2021</v>
      </c>
      <c r="D12" s="126"/>
      <c r="E12" s="126"/>
      <c r="F12" s="126"/>
      <c r="G12" s="127"/>
      <c r="H12" s="3"/>
      <c r="I12" s="125">
        <v>2020</v>
      </c>
      <c r="J12" s="126"/>
      <c r="K12" s="126"/>
      <c r="L12" s="126"/>
      <c r="M12" s="127"/>
      <c r="N12" s="3"/>
      <c r="O12" s="125">
        <v>2019</v>
      </c>
      <c r="P12" s="126"/>
      <c r="Q12" s="126"/>
      <c r="R12" s="126"/>
      <c r="S12" s="127"/>
      <c r="T12" s="3"/>
      <c r="U12" s="125">
        <v>2018</v>
      </c>
      <c r="V12" s="126"/>
      <c r="W12" s="126"/>
      <c r="X12" s="126"/>
      <c r="Y12" s="127"/>
      <c r="Z12" s="3"/>
      <c r="AA12" s="125">
        <v>2017</v>
      </c>
      <c r="AB12" s="126"/>
      <c r="AC12" s="126"/>
      <c r="AD12" s="126"/>
      <c r="AE12" s="127"/>
      <c r="AF12" s="3"/>
      <c r="AG12" s="125">
        <v>2016</v>
      </c>
      <c r="AH12" s="126"/>
      <c r="AI12" s="126"/>
      <c r="AJ12" s="126"/>
      <c r="AK12" s="127"/>
      <c r="AL12" s="3"/>
      <c r="AM12" s="125">
        <v>2015</v>
      </c>
      <c r="AN12" s="126"/>
      <c r="AO12" s="126"/>
      <c r="AP12" s="126"/>
      <c r="AQ12" s="127"/>
      <c r="AR12" s="3"/>
      <c r="AS12" s="125">
        <v>2014</v>
      </c>
      <c r="AT12" s="126"/>
      <c r="AU12" s="126"/>
      <c r="AV12" s="126"/>
      <c r="AW12" s="127"/>
      <c r="AX12" s="3"/>
      <c r="AY12" s="125">
        <v>2013</v>
      </c>
      <c r="AZ12" s="126"/>
      <c r="BA12" s="126"/>
      <c r="BB12" s="126"/>
      <c r="BC12" s="127"/>
    </row>
    <row r="13" spans="1:55" s="37" customFormat="1" ht="37.5" customHeight="1" thickBot="1" x14ac:dyDescent="0.3">
      <c r="A13" s="3"/>
      <c r="B13" s="3"/>
      <c r="C13" s="128" t="str">
        <f>VLOOKUP("&lt;T4SpaltenTitel_1&gt;",Uebersetzungen!$B$3:$E$360,Uebersetzungen!$B$2+1,FALSE)</f>
        <v>Überlebensrate (in %) nach</v>
      </c>
      <c r="D13" s="129"/>
      <c r="E13" s="129"/>
      <c r="F13" s="129"/>
      <c r="G13" s="130"/>
      <c r="H13" s="3"/>
      <c r="I13" s="128" t="str">
        <f>VLOOKUP("&lt;T4SpaltenTitel_1&gt;",Uebersetzungen!$B$3:$E$360,Uebersetzungen!$B$2+1,FALSE)</f>
        <v>Überlebensrate (in %) nach</v>
      </c>
      <c r="J13" s="129"/>
      <c r="K13" s="129"/>
      <c r="L13" s="129"/>
      <c r="M13" s="130"/>
      <c r="N13" s="3"/>
      <c r="O13" s="128" t="str">
        <f>VLOOKUP("&lt;T4SpaltenTitel_1&gt;",Uebersetzungen!$B$3:$E$360,Uebersetzungen!$B$2+1,FALSE)</f>
        <v>Überlebensrate (in %) nach</v>
      </c>
      <c r="P13" s="129"/>
      <c r="Q13" s="129"/>
      <c r="R13" s="129"/>
      <c r="S13" s="130"/>
      <c r="T13" s="3"/>
      <c r="U13" s="128" t="str">
        <f>VLOOKUP("&lt;T4SpaltenTitel_1&gt;",Uebersetzungen!$B$3:$E$360,Uebersetzungen!$B$2+1,FALSE)</f>
        <v>Überlebensrate (in %) nach</v>
      </c>
      <c r="V13" s="129"/>
      <c r="W13" s="129"/>
      <c r="X13" s="129"/>
      <c r="Y13" s="130"/>
      <c r="Z13" s="3"/>
      <c r="AA13" s="128" t="str">
        <f>VLOOKUP("&lt;T4SpaltenTitel_1&gt;",Uebersetzungen!$B$3:$E$360,Uebersetzungen!$B$2+1,FALSE)</f>
        <v>Überlebensrate (in %) nach</v>
      </c>
      <c r="AB13" s="129"/>
      <c r="AC13" s="129"/>
      <c r="AD13" s="129"/>
      <c r="AE13" s="130"/>
      <c r="AF13" s="3"/>
      <c r="AG13" s="128" t="str">
        <f>VLOOKUP("&lt;T4SpaltenTitel_1&gt;",Uebersetzungen!$B$3:$E$360,Uebersetzungen!$B$2+1,FALSE)</f>
        <v>Überlebensrate (in %) nach</v>
      </c>
      <c r="AH13" s="129"/>
      <c r="AI13" s="129"/>
      <c r="AJ13" s="129"/>
      <c r="AK13" s="130"/>
      <c r="AL13" s="3"/>
      <c r="AM13" s="128" t="str">
        <f>VLOOKUP("&lt;T4SpaltenTitel_1&gt;",Uebersetzungen!$B$3:$E$360,Uebersetzungen!$B$2+1,FALSE)</f>
        <v>Überlebensrate (in %) nach</v>
      </c>
      <c r="AN13" s="129"/>
      <c r="AO13" s="129"/>
      <c r="AP13" s="129"/>
      <c r="AQ13" s="130"/>
      <c r="AR13" s="3"/>
      <c r="AS13" s="128" t="str">
        <f>VLOOKUP("&lt;T4SpaltenTitel_1&gt;",Uebersetzungen!$B$3:$E$360,Uebersetzungen!$B$2+1,FALSE)</f>
        <v>Überlebensrate (in %) nach</v>
      </c>
      <c r="AT13" s="129"/>
      <c r="AU13" s="129"/>
      <c r="AV13" s="129"/>
      <c r="AW13" s="130"/>
      <c r="AX13" s="3"/>
      <c r="AY13" s="128" t="str">
        <f>VLOOKUP("&lt;T4SpaltenTitel_1&gt;",Uebersetzungen!$B$3:$E$360,Uebersetzungen!$B$2+1,FALSE)</f>
        <v>Überlebensrate (in %) nach</v>
      </c>
      <c r="AZ13" s="129"/>
      <c r="BA13" s="129"/>
      <c r="BB13" s="129"/>
      <c r="BC13" s="130"/>
    </row>
    <row r="14" spans="1:55" s="37" customFormat="1" ht="30" customHeight="1" thickBot="1" x14ac:dyDescent="0.3">
      <c r="A14" s="42"/>
      <c r="B14" s="42"/>
      <c r="C14" s="55" t="str">
        <f>VLOOKUP("&lt;T4SpaltenTitel_2.1&gt;",Uebersetzungen!$B$3:$E$360,Uebersetzungen!$B$2+1,FALSE)</f>
        <v>1 Jahr</v>
      </c>
      <c r="D14" s="64" t="str">
        <f>VLOOKUP("&lt;T4SpaltenTitel_2.2&gt;",Uebersetzungen!$B$3:$E$360,Uebersetzungen!$B$2+1,FALSE)</f>
        <v>2 Jahren</v>
      </c>
      <c r="E14" s="66" t="str">
        <f>VLOOKUP("&lt;T4SpaltenTitel_2.3&gt;",Uebersetzungen!$B$3:$E$360,Uebersetzungen!$B$2+1,FALSE)</f>
        <v>3 Jahren</v>
      </c>
      <c r="F14" s="65" t="str">
        <f>VLOOKUP("&lt;T4SpaltenTitel_2.4&gt;",Uebersetzungen!$B$3:$E$360,Uebersetzungen!$B$2+1,FALSE)</f>
        <v>4 Jahren</v>
      </c>
      <c r="G14" s="58" t="str">
        <f>VLOOKUP("&lt;T4SpaltenTitel_2.5&gt;",Uebersetzungen!$B$3:$E$360,Uebersetzungen!$B$2+1,FALSE)</f>
        <v>5 Jahren</v>
      </c>
      <c r="H14" s="42"/>
      <c r="I14" s="55" t="str">
        <f>VLOOKUP("&lt;T4SpaltenTitel_2.1&gt;",Uebersetzungen!$B$3:$E$360,Uebersetzungen!$B$2+1,FALSE)</f>
        <v>1 Jahr</v>
      </c>
      <c r="J14" s="64" t="str">
        <f>VLOOKUP("&lt;T4SpaltenTitel_2.2&gt;",Uebersetzungen!$B$3:$E$360,Uebersetzungen!$B$2+1,FALSE)</f>
        <v>2 Jahren</v>
      </c>
      <c r="K14" s="66" t="str">
        <f>VLOOKUP("&lt;T4SpaltenTitel_2.3&gt;",Uebersetzungen!$B$3:$E$360,Uebersetzungen!$B$2+1,FALSE)</f>
        <v>3 Jahren</v>
      </c>
      <c r="L14" s="65" t="str">
        <f>VLOOKUP("&lt;T4SpaltenTitel_2.4&gt;",Uebersetzungen!$B$3:$E$360,Uebersetzungen!$B$2+1,FALSE)</f>
        <v>4 Jahren</v>
      </c>
      <c r="M14" s="58" t="str">
        <f>VLOOKUP("&lt;T4SpaltenTitel_2.5&gt;",Uebersetzungen!$B$3:$E$360,Uebersetzungen!$B$2+1,FALSE)</f>
        <v>5 Jahren</v>
      </c>
      <c r="N14" s="42"/>
      <c r="O14" s="55" t="str">
        <f>VLOOKUP("&lt;T4SpaltenTitel_2.1&gt;",Uebersetzungen!$B$3:$E$360,Uebersetzungen!$B$2+1,FALSE)</f>
        <v>1 Jahr</v>
      </c>
      <c r="P14" s="64" t="str">
        <f>VLOOKUP("&lt;T4SpaltenTitel_2.2&gt;",Uebersetzungen!$B$3:$E$360,Uebersetzungen!$B$2+1,FALSE)</f>
        <v>2 Jahren</v>
      </c>
      <c r="Q14" s="66" t="str">
        <f>VLOOKUP("&lt;T4SpaltenTitel_2.3&gt;",Uebersetzungen!$B$3:$E$360,Uebersetzungen!$B$2+1,FALSE)</f>
        <v>3 Jahren</v>
      </c>
      <c r="R14" s="65" t="str">
        <f>VLOOKUP("&lt;T4SpaltenTitel_2.4&gt;",Uebersetzungen!$B$3:$E$360,Uebersetzungen!$B$2+1,FALSE)</f>
        <v>4 Jahren</v>
      </c>
      <c r="S14" s="58" t="str">
        <f>VLOOKUP("&lt;T4SpaltenTitel_2.5&gt;",Uebersetzungen!$B$3:$E$360,Uebersetzungen!$B$2+1,FALSE)</f>
        <v>5 Jahren</v>
      </c>
      <c r="T14" s="42"/>
      <c r="U14" s="55" t="str">
        <f>VLOOKUP("&lt;T4SpaltenTitel_2.1&gt;",Uebersetzungen!$B$3:$E$360,Uebersetzungen!$B$2+1,FALSE)</f>
        <v>1 Jahr</v>
      </c>
      <c r="V14" s="64" t="str">
        <f>VLOOKUP("&lt;T4SpaltenTitel_2.2&gt;",Uebersetzungen!$B$3:$E$360,Uebersetzungen!$B$2+1,FALSE)</f>
        <v>2 Jahren</v>
      </c>
      <c r="W14" s="66" t="str">
        <f>VLOOKUP("&lt;T4SpaltenTitel_2.3&gt;",Uebersetzungen!$B$3:$E$360,Uebersetzungen!$B$2+1,FALSE)</f>
        <v>3 Jahren</v>
      </c>
      <c r="X14" s="65" t="str">
        <f>VLOOKUP("&lt;T4SpaltenTitel_2.4&gt;",Uebersetzungen!$B$3:$E$360,Uebersetzungen!$B$2+1,FALSE)</f>
        <v>4 Jahren</v>
      </c>
      <c r="Y14" s="58" t="str">
        <f>VLOOKUP("&lt;T4SpaltenTitel_2.5&gt;",Uebersetzungen!$B$3:$E$360,Uebersetzungen!$B$2+1,FALSE)</f>
        <v>5 Jahren</v>
      </c>
      <c r="Z14" s="42"/>
      <c r="AA14" s="55" t="str">
        <f>VLOOKUP("&lt;T4SpaltenTitel_2.1&gt;",Uebersetzungen!$B$3:$E$360,Uebersetzungen!$B$2+1,FALSE)</f>
        <v>1 Jahr</v>
      </c>
      <c r="AB14" s="64" t="str">
        <f>VLOOKUP("&lt;T4SpaltenTitel_2.2&gt;",Uebersetzungen!$B$3:$E$360,Uebersetzungen!$B$2+1,FALSE)</f>
        <v>2 Jahren</v>
      </c>
      <c r="AC14" s="66" t="str">
        <f>VLOOKUP("&lt;T4SpaltenTitel_2.3&gt;",Uebersetzungen!$B$3:$E$360,Uebersetzungen!$B$2+1,FALSE)</f>
        <v>3 Jahren</v>
      </c>
      <c r="AD14" s="65" t="str">
        <f>VLOOKUP("&lt;T4SpaltenTitel_2.4&gt;",Uebersetzungen!$B$3:$E$360,Uebersetzungen!$B$2+1,FALSE)</f>
        <v>4 Jahren</v>
      </c>
      <c r="AE14" s="58" t="str">
        <f>VLOOKUP("&lt;T4SpaltenTitel_2.5&gt;",Uebersetzungen!$B$3:$E$360,Uebersetzungen!$B$2+1,FALSE)</f>
        <v>5 Jahren</v>
      </c>
      <c r="AF14" s="42"/>
      <c r="AG14" s="55" t="str">
        <f>VLOOKUP("&lt;T4SpaltenTitel_2.1&gt;",Uebersetzungen!$B$3:$E$360,Uebersetzungen!$B$2+1,FALSE)</f>
        <v>1 Jahr</v>
      </c>
      <c r="AH14" s="64" t="str">
        <f>VLOOKUP("&lt;T4SpaltenTitel_2.2&gt;",Uebersetzungen!$B$3:$E$360,Uebersetzungen!$B$2+1,FALSE)</f>
        <v>2 Jahren</v>
      </c>
      <c r="AI14" s="66" t="str">
        <f>VLOOKUP("&lt;T4SpaltenTitel_2.3&gt;",Uebersetzungen!$B$3:$E$360,Uebersetzungen!$B$2+1,FALSE)</f>
        <v>3 Jahren</v>
      </c>
      <c r="AJ14" s="65" t="str">
        <f>VLOOKUP("&lt;T4SpaltenTitel_2.4&gt;",Uebersetzungen!$B$3:$E$360,Uebersetzungen!$B$2+1,FALSE)</f>
        <v>4 Jahren</v>
      </c>
      <c r="AK14" s="58" t="str">
        <f>VLOOKUP("&lt;T4SpaltenTitel_2.5&gt;",Uebersetzungen!$B$3:$E$360,Uebersetzungen!$B$2+1,FALSE)</f>
        <v>5 Jahren</v>
      </c>
      <c r="AL14" s="42"/>
      <c r="AM14" s="55" t="str">
        <f>VLOOKUP("&lt;T4SpaltenTitel_2.1&gt;",Uebersetzungen!$B$3:$E$360,Uebersetzungen!$B$2+1,FALSE)</f>
        <v>1 Jahr</v>
      </c>
      <c r="AN14" s="64" t="str">
        <f>VLOOKUP("&lt;T4SpaltenTitel_2.2&gt;",Uebersetzungen!$B$3:$E$360,Uebersetzungen!$B$2+1,FALSE)</f>
        <v>2 Jahren</v>
      </c>
      <c r="AO14" s="66" t="str">
        <f>VLOOKUP("&lt;T4SpaltenTitel_2.3&gt;",Uebersetzungen!$B$3:$E$360,Uebersetzungen!$B$2+1,FALSE)</f>
        <v>3 Jahren</v>
      </c>
      <c r="AP14" s="65" t="str">
        <f>VLOOKUP("&lt;T4SpaltenTitel_2.4&gt;",Uebersetzungen!$B$3:$E$360,Uebersetzungen!$B$2+1,FALSE)</f>
        <v>4 Jahren</v>
      </c>
      <c r="AQ14" s="58" t="str">
        <f>VLOOKUP("&lt;T4SpaltenTitel_2.5&gt;",Uebersetzungen!$B$3:$E$360,Uebersetzungen!$B$2+1,FALSE)</f>
        <v>5 Jahren</v>
      </c>
      <c r="AR14" s="42"/>
      <c r="AS14" s="55" t="str">
        <f>VLOOKUP("&lt;T4SpaltenTitel_2.1&gt;",Uebersetzungen!$B$3:$E$360,Uebersetzungen!$B$2+1,FALSE)</f>
        <v>1 Jahr</v>
      </c>
      <c r="AT14" s="64" t="str">
        <f>VLOOKUP("&lt;T4SpaltenTitel_2.2&gt;",Uebersetzungen!$B$3:$E$360,Uebersetzungen!$B$2+1,FALSE)</f>
        <v>2 Jahren</v>
      </c>
      <c r="AU14" s="66" t="str">
        <f>VLOOKUP("&lt;T4SpaltenTitel_2.3&gt;",Uebersetzungen!$B$3:$E$360,Uebersetzungen!$B$2+1,FALSE)</f>
        <v>3 Jahren</v>
      </c>
      <c r="AV14" s="65" t="str">
        <f>VLOOKUP("&lt;T4SpaltenTitel_2.4&gt;",Uebersetzungen!$B$3:$E$360,Uebersetzungen!$B$2+1,FALSE)</f>
        <v>4 Jahren</v>
      </c>
      <c r="AW14" s="58" t="str">
        <f>VLOOKUP("&lt;T4SpaltenTitel_2.5&gt;",Uebersetzungen!$B$3:$E$360,Uebersetzungen!$B$2+1,FALSE)</f>
        <v>5 Jahren</v>
      </c>
      <c r="AX14" s="42"/>
      <c r="AY14" s="55" t="str">
        <f>VLOOKUP("&lt;T4SpaltenTitel_2.1&gt;",Uebersetzungen!$B$3:$E$360,Uebersetzungen!$B$2+1,FALSE)</f>
        <v>1 Jahr</v>
      </c>
      <c r="AZ14" s="64" t="str">
        <f>VLOOKUP("&lt;T4SpaltenTitel_2.2&gt;",Uebersetzungen!$B$3:$E$360,Uebersetzungen!$B$2+1,FALSE)</f>
        <v>2 Jahren</v>
      </c>
      <c r="BA14" s="66" t="str">
        <f>VLOOKUP("&lt;T4SpaltenTitel_2.3&gt;",Uebersetzungen!$B$3:$E$360,Uebersetzungen!$B$2+1,FALSE)</f>
        <v>3 Jahren</v>
      </c>
      <c r="BB14" s="65" t="str">
        <f>VLOOKUP("&lt;T4SpaltenTitel_2.4&gt;",Uebersetzungen!$B$3:$E$360,Uebersetzungen!$B$2+1,FALSE)</f>
        <v>4 Jahren</v>
      </c>
      <c r="BC14" s="58" t="str">
        <f>VLOOKUP("&lt;T4SpaltenTitel_2.5&gt;",Uebersetzungen!$B$3:$E$360,Uebersetzungen!$B$2+1,FALSE)</f>
        <v>5 Jahren</v>
      </c>
    </row>
    <row r="15" spans="1:55" s="35" customFormat="1" ht="12.75" x14ac:dyDescent="0.2">
      <c r="A15" s="49" t="str">
        <f>VLOOKUP("&lt;Zeilentitel_1&gt;",Uebersetzungen!$B$3:$E$60,Uebersetzungen!$B$2+1,FALSE)</f>
        <v>Total</v>
      </c>
      <c r="B15" s="43"/>
      <c r="C15" s="82">
        <v>84.4017938053303</v>
      </c>
      <c r="D15" s="67" t="s">
        <v>233</v>
      </c>
      <c r="E15" s="67" t="s">
        <v>233</v>
      </c>
      <c r="F15" s="67" t="s">
        <v>233</v>
      </c>
      <c r="G15" s="63" t="s">
        <v>233</v>
      </c>
      <c r="H15" s="43"/>
      <c r="I15" s="82">
        <v>84.353538369662587</v>
      </c>
      <c r="J15" s="67">
        <v>72.668458246242665</v>
      </c>
      <c r="K15" s="67" t="s">
        <v>233</v>
      </c>
      <c r="L15" s="67" t="s">
        <v>233</v>
      </c>
      <c r="M15" s="63" t="s">
        <v>233</v>
      </c>
      <c r="N15" s="73"/>
      <c r="O15" s="82">
        <v>81.878139229216544</v>
      </c>
      <c r="P15" s="67">
        <v>70.468948035487955</v>
      </c>
      <c r="Q15" s="67">
        <v>62.279960568933959</v>
      </c>
      <c r="R15" s="67" t="s">
        <v>233</v>
      </c>
      <c r="S15" s="63" t="s">
        <v>233</v>
      </c>
      <c r="T15" s="73"/>
      <c r="U15" s="82">
        <v>83.72004564473184</v>
      </c>
      <c r="V15" s="67">
        <v>70.267528844934702</v>
      </c>
      <c r="W15" s="67">
        <v>61.98554583491822</v>
      </c>
      <c r="X15" s="67">
        <v>55.67135793077216</v>
      </c>
      <c r="Y15" s="63" t="s">
        <v>233</v>
      </c>
      <c r="Z15" s="73"/>
      <c r="AA15" s="82">
        <v>82.797898671515895</v>
      </c>
      <c r="AB15" s="67">
        <v>70.49300399050361</v>
      </c>
      <c r="AC15" s="67">
        <v>61.191089559024093</v>
      </c>
      <c r="AD15" s="67">
        <v>55.05884730009597</v>
      </c>
      <c r="AE15" s="63">
        <v>50.141435571046124</v>
      </c>
      <c r="AF15" s="73"/>
      <c r="AG15" s="82">
        <v>83.619189023141516</v>
      </c>
      <c r="AH15" s="67">
        <v>70.620008191685429</v>
      </c>
      <c r="AI15" s="67">
        <v>62.290088060618473</v>
      </c>
      <c r="AJ15" s="67">
        <v>55.055805857055084</v>
      </c>
      <c r="AK15" s="63">
        <v>50.125435183288957</v>
      </c>
      <c r="AL15" s="39"/>
      <c r="AM15" s="82">
        <v>82.967827301462833</v>
      </c>
      <c r="AN15" s="67">
        <v>70.77013550268309</v>
      </c>
      <c r="AO15" s="67">
        <v>61.53488030187939</v>
      </c>
      <c r="AP15" s="67">
        <v>55.16159858861581</v>
      </c>
      <c r="AQ15" s="63">
        <v>49.229374433363553</v>
      </c>
      <c r="AR15" s="72"/>
      <c r="AS15" s="82">
        <v>82.298285004538286</v>
      </c>
      <c r="AT15" s="67">
        <v>68.905555820952557</v>
      </c>
      <c r="AU15" s="67">
        <v>59.664166626857117</v>
      </c>
      <c r="AV15" s="67">
        <v>52.849567668274979</v>
      </c>
      <c r="AW15" s="63">
        <v>47.802512778865911</v>
      </c>
      <c r="AX15" s="72"/>
      <c r="AY15" s="82">
        <v>83.439197772792383</v>
      </c>
      <c r="AZ15" s="67">
        <v>70.732762115847237</v>
      </c>
      <c r="BA15" s="67">
        <v>61.653647593048092</v>
      </c>
      <c r="BB15" s="67">
        <v>54.70984133848691</v>
      </c>
      <c r="BC15" s="63">
        <v>49.20669243452172</v>
      </c>
    </row>
    <row r="16" spans="1:55" s="35" customFormat="1" ht="12.75" x14ac:dyDescent="0.2">
      <c r="A16" s="50" t="str">
        <f>VLOOKUP("&lt;Zeilentitel_2&gt;",Uebersetzungen!$B$3:$E$60,Uebersetzungen!$B$2+1,FALSE)</f>
        <v>Genferseeregion</v>
      </c>
      <c r="B16" s="42"/>
      <c r="C16" s="83">
        <v>84.27622307227702</v>
      </c>
      <c r="D16" s="68" t="s">
        <v>233</v>
      </c>
      <c r="E16" s="68" t="s">
        <v>233</v>
      </c>
      <c r="F16" s="68" t="s">
        <v>233</v>
      </c>
      <c r="G16" s="33" t="s">
        <v>233</v>
      </c>
      <c r="H16" s="42"/>
      <c r="I16" s="83">
        <v>84.452871072589389</v>
      </c>
      <c r="J16" s="68">
        <v>71.950162513542793</v>
      </c>
      <c r="K16" s="68" t="s">
        <v>233</v>
      </c>
      <c r="L16" s="68" t="s">
        <v>233</v>
      </c>
      <c r="M16" s="33" t="s">
        <v>233</v>
      </c>
      <c r="N16" s="74"/>
      <c r="O16" s="83">
        <v>81.350078492935637</v>
      </c>
      <c r="P16" s="68">
        <v>69.963369963369956</v>
      </c>
      <c r="Q16" s="68">
        <v>61.475667189952908</v>
      </c>
      <c r="R16" s="68" t="s">
        <v>233</v>
      </c>
      <c r="S16" s="33" t="s">
        <v>233</v>
      </c>
      <c r="T16" s="74"/>
      <c r="U16" s="83">
        <v>84.128242891129489</v>
      </c>
      <c r="V16" s="68">
        <v>69.581964427325246</v>
      </c>
      <c r="W16" s="68">
        <v>61.09663532343945</v>
      </c>
      <c r="X16" s="68">
        <v>54.548544239265887</v>
      </c>
      <c r="Y16" s="33" t="s">
        <v>233</v>
      </c>
      <c r="Z16" s="74"/>
      <c r="AA16" s="83">
        <v>84.926719278466749</v>
      </c>
      <c r="AB16" s="68">
        <v>72.43517474633596</v>
      </c>
      <c r="AC16" s="68">
        <v>61.803833145434048</v>
      </c>
      <c r="AD16" s="68">
        <v>54.870349492671934</v>
      </c>
      <c r="AE16" s="33">
        <v>50</v>
      </c>
      <c r="AF16" s="75"/>
      <c r="AG16" s="83">
        <v>85.465976331360949</v>
      </c>
      <c r="AH16" s="68">
        <v>72.707100591715985</v>
      </c>
      <c r="AI16" s="68">
        <v>64.534023668639051</v>
      </c>
      <c r="AJ16" s="68">
        <v>56.274654832347139</v>
      </c>
      <c r="AK16" s="33">
        <v>50.887573964497044</v>
      </c>
      <c r="AL16" s="76"/>
      <c r="AM16" s="83">
        <v>84.626311188811187</v>
      </c>
      <c r="AN16" s="68">
        <v>73.14248251748252</v>
      </c>
      <c r="AO16" s="68">
        <v>63.83304195804196</v>
      </c>
      <c r="AP16" s="68">
        <v>56.960227272727273</v>
      </c>
      <c r="AQ16" s="33">
        <v>50.207604895104893</v>
      </c>
      <c r="AR16" s="77"/>
      <c r="AS16" s="83">
        <v>84.008227278570516</v>
      </c>
      <c r="AT16" s="68">
        <v>72.258645070060425</v>
      </c>
      <c r="AU16" s="68">
        <v>63.504306466126749</v>
      </c>
      <c r="AV16" s="68">
        <v>56.125465998200283</v>
      </c>
      <c r="AW16" s="33">
        <v>50.790590050134973</v>
      </c>
      <c r="AX16" s="77"/>
      <c r="AY16" s="83">
        <v>84.375880529726686</v>
      </c>
      <c r="AZ16" s="68">
        <v>71.907579599887299</v>
      </c>
      <c r="BA16" s="68">
        <v>63.074105381797686</v>
      </c>
      <c r="BB16" s="68">
        <v>55.959425190194423</v>
      </c>
      <c r="BC16" s="33">
        <v>50.070442378134686</v>
      </c>
    </row>
    <row r="17" spans="1:55" s="35" customFormat="1" ht="12.75" x14ac:dyDescent="0.2">
      <c r="A17" s="51" t="str">
        <f>VLOOKUP("&lt;Zeilentitel_3&gt;",Uebersetzungen!$B$3:$E$60,Uebersetzungen!$B$2+1,FALSE)</f>
        <v>Waadt</v>
      </c>
      <c r="B17" s="42"/>
      <c r="C17" s="84">
        <v>82.619647355163721</v>
      </c>
      <c r="D17" s="69" t="s">
        <v>233</v>
      </c>
      <c r="E17" s="69" t="s">
        <v>233</v>
      </c>
      <c r="F17" s="69" t="s">
        <v>233</v>
      </c>
      <c r="G17" s="16" t="s">
        <v>233</v>
      </c>
      <c r="H17" s="42"/>
      <c r="I17" s="84">
        <v>83.26539855072464</v>
      </c>
      <c r="J17" s="69">
        <v>70.3125</v>
      </c>
      <c r="K17" s="69" t="s">
        <v>233</v>
      </c>
      <c r="L17" s="69" t="s">
        <v>233</v>
      </c>
      <c r="M17" s="16" t="s">
        <v>233</v>
      </c>
      <c r="N17" s="79"/>
      <c r="O17" s="84">
        <v>79.430589273890973</v>
      </c>
      <c r="P17" s="69">
        <v>67.932023835797835</v>
      </c>
      <c r="Q17" s="69">
        <v>59.435003310527478</v>
      </c>
      <c r="R17" s="69" t="s">
        <v>233</v>
      </c>
      <c r="S17" s="16" t="s">
        <v>233</v>
      </c>
      <c r="T17" s="79"/>
      <c r="U17" s="84">
        <v>83.495855680156012</v>
      </c>
      <c r="V17" s="69">
        <v>68.795709410043884</v>
      </c>
      <c r="W17" s="69">
        <v>60.238907849829346</v>
      </c>
      <c r="X17" s="69">
        <v>53.315455875182835</v>
      </c>
      <c r="Y17" s="16" t="s">
        <v>233</v>
      </c>
      <c r="Z17" s="79"/>
      <c r="AA17" s="84">
        <v>82.560807709958695</v>
      </c>
      <c r="AB17" s="69">
        <v>69.664983937586044</v>
      </c>
      <c r="AC17" s="69">
        <v>58.88022028453419</v>
      </c>
      <c r="AD17" s="69">
        <v>51.97338228545204</v>
      </c>
      <c r="AE17" s="16">
        <v>47.361174850849011</v>
      </c>
      <c r="AF17" s="79"/>
      <c r="AG17" s="84">
        <v>84.811443433029908</v>
      </c>
      <c r="AH17" s="69">
        <v>71.313394018205472</v>
      </c>
      <c r="AI17" s="69">
        <v>63.66710013003901</v>
      </c>
      <c r="AJ17" s="69">
        <v>54.616384915474647</v>
      </c>
      <c r="AK17" s="16">
        <v>49.414824447334198</v>
      </c>
      <c r="AL17" s="39"/>
      <c r="AM17" s="84">
        <v>84.372217275155833</v>
      </c>
      <c r="AN17" s="69">
        <v>72.484416740872661</v>
      </c>
      <c r="AO17" s="69">
        <v>62.555654496883349</v>
      </c>
      <c r="AP17" s="69">
        <v>55.788067675868213</v>
      </c>
      <c r="AQ17" s="16">
        <v>48.57524487978629</v>
      </c>
      <c r="AR17" s="78"/>
      <c r="AS17" s="84">
        <v>81.465632522064723</v>
      </c>
      <c r="AT17" s="69">
        <v>70.553623963626634</v>
      </c>
      <c r="AU17" s="69">
        <v>62.102166354640275</v>
      </c>
      <c r="AV17" s="69">
        <v>54.907729339395559</v>
      </c>
      <c r="AW17" s="16">
        <v>49.638940893286978</v>
      </c>
      <c r="AX17" s="78"/>
      <c r="AY17" s="84">
        <v>82.712685437481085</v>
      </c>
      <c r="AZ17" s="69">
        <v>70.239176506206476</v>
      </c>
      <c r="BA17" s="69">
        <v>61.005146836209512</v>
      </c>
      <c r="BB17" s="69">
        <v>53.708749621556166</v>
      </c>
      <c r="BC17" s="16">
        <v>47.805025734181051</v>
      </c>
    </row>
    <row r="18" spans="1:55" s="35" customFormat="1" ht="12.75" x14ac:dyDescent="0.2">
      <c r="A18" s="51" t="str">
        <f>VLOOKUP("&lt;Zeilentitel_4&gt;",Uebersetzungen!$B$3:$E$60,Uebersetzungen!$B$2+1,FALSE)</f>
        <v>Wallis</v>
      </c>
      <c r="B18" s="42"/>
      <c r="C18" s="84">
        <v>86.335403726708066</v>
      </c>
      <c r="D18" s="69" t="s">
        <v>233</v>
      </c>
      <c r="E18" s="69" t="s">
        <v>233</v>
      </c>
      <c r="F18" s="69" t="s">
        <v>233</v>
      </c>
      <c r="G18" s="16" t="s">
        <v>233</v>
      </c>
      <c r="H18" s="42"/>
      <c r="I18" s="84">
        <v>86.627906976744185</v>
      </c>
      <c r="J18" s="69">
        <v>74.127906976744185</v>
      </c>
      <c r="K18" s="69" t="s">
        <v>233</v>
      </c>
      <c r="L18" s="69" t="s">
        <v>233</v>
      </c>
      <c r="M18" s="16" t="s">
        <v>233</v>
      </c>
      <c r="N18" s="79"/>
      <c r="O18" s="84">
        <v>84.096109839816933</v>
      </c>
      <c r="P18" s="69">
        <v>74.828375286041194</v>
      </c>
      <c r="Q18" s="69">
        <v>66.933638443935934</v>
      </c>
      <c r="R18" s="69" t="s">
        <v>233</v>
      </c>
      <c r="S18" s="16" t="s">
        <v>233</v>
      </c>
      <c r="T18" s="79"/>
      <c r="U18" s="84">
        <v>83.951406649616374</v>
      </c>
      <c r="V18" s="69">
        <v>71.163682864450124</v>
      </c>
      <c r="W18" s="69">
        <v>63.427109974424553</v>
      </c>
      <c r="X18" s="69">
        <v>57.289002557544755</v>
      </c>
      <c r="Y18" s="16" t="s">
        <v>233</v>
      </c>
      <c r="Z18" s="79"/>
      <c r="AA18" s="84">
        <v>87.710542732376794</v>
      </c>
      <c r="AB18" s="69">
        <v>76.481597005614475</v>
      </c>
      <c r="AC18" s="69">
        <v>67.747972551465992</v>
      </c>
      <c r="AD18" s="69">
        <v>61.384903306300686</v>
      </c>
      <c r="AE18" s="16">
        <v>56.331877729257641</v>
      </c>
      <c r="AF18" s="79"/>
      <c r="AG18" s="84">
        <v>86.838790931989934</v>
      </c>
      <c r="AH18" s="69">
        <v>75.188916876574311</v>
      </c>
      <c r="AI18" s="69">
        <v>66.435768261964739</v>
      </c>
      <c r="AJ18" s="69">
        <v>58.060453400503775</v>
      </c>
      <c r="AK18" s="16">
        <v>52.959697732997476</v>
      </c>
      <c r="AL18" s="41"/>
      <c r="AM18" s="84">
        <v>83.863368669022378</v>
      </c>
      <c r="AN18" s="69">
        <v>72.438162544169614</v>
      </c>
      <c r="AO18" s="69">
        <v>64.546525323910487</v>
      </c>
      <c r="AP18" s="69">
        <v>57.302709069493517</v>
      </c>
      <c r="AQ18" s="16">
        <v>51.590106007067135</v>
      </c>
      <c r="AR18" s="78"/>
      <c r="AS18" s="84">
        <v>83.994528043775645</v>
      </c>
      <c r="AT18" s="69">
        <v>71.682626538987691</v>
      </c>
      <c r="AU18" s="69">
        <v>62.99589603283173</v>
      </c>
      <c r="AV18" s="69">
        <v>55.198358413132695</v>
      </c>
      <c r="AW18" s="16">
        <v>50.41039671682627</v>
      </c>
      <c r="AX18" s="78"/>
      <c r="AY18" s="84">
        <v>84.065040650406502</v>
      </c>
      <c r="AZ18" s="69">
        <v>71.138211382113823</v>
      </c>
      <c r="BA18" s="69">
        <v>64.22764227642277</v>
      </c>
      <c r="BB18" s="69">
        <v>57.317073170731703</v>
      </c>
      <c r="BC18" s="16">
        <v>52.357723577235774</v>
      </c>
    </row>
    <row r="19" spans="1:55" s="35" customFormat="1" ht="12.75" x14ac:dyDescent="0.2">
      <c r="A19" s="51" t="str">
        <f>VLOOKUP("&lt;Zeilentitel_5&gt;",Uebersetzungen!$B$3:$E$60,Uebersetzungen!$B$2+1,FALSE)</f>
        <v>Genf</v>
      </c>
      <c r="B19" s="42"/>
      <c r="C19" s="84">
        <v>85.484867201976527</v>
      </c>
      <c r="D19" s="69" t="s">
        <v>233</v>
      </c>
      <c r="E19" s="69" t="s">
        <v>233</v>
      </c>
      <c r="F19" s="69" t="s">
        <v>233</v>
      </c>
      <c r="G19" s="16" t="s">
        <v>233</v>
      </c>
      <c r="H19" s="42"/>
      <c r="I19" s="84">
        <v>84.938590820943759</v>
      </c>
      <c r="J19" s="69">
        <v>73.076923076923066</v>
      </c>
      <c r="K19" s="69" t="s">
        <v>233</v>
      </c>
      <c r="L19" s="69" t="s">
        <v>233</v>
      </c>
      <c r="M19" s="16" t="s">
        <v>233</v>
      </c>
      <c r="N19" s="79"/>
      <c r="O19" s="84">
        <v>82.539682539682531</v>
      </c>
      <c r="P19" s="69">
        <v>70.177045177045173</v>
      </c>
      <c r="Q19" s="69">
        <v>61.385836385836392</v>
      </c>
      <c r="R19" s="69" t="s">
        <v>233</v>
      </c>
      <c r="S19" s="16" t="s">
        <v>233</v>
      </c>
      <c r="T19" s="79"/>
      <c r="U19" s="84">
        <v>85.036380892122736</v>
      </c>
      <c r="V19" s="69">
        <v>69.819677317304652</v>
      </c>
      <c r="W19" s="69">
        <v>61.05662764947801</v>
      </c>
      <c r="X19" s="69">
        <v>54.792787092692187</v>
      </c>
      <c r="Y19" s="16" t="s">
        <v>233</v>
      </c>
      <c r="Z19" s="79"/>
      <c r="AA19" s="84">
        <v>86.937091784118252</v>
      </c>
      <c r="AB19" s="69">
        <v>74.355448607768992</v>
      </c>
      <c r="AC19" s="69">
        <v>62.908215881746308</v>
      </c>
      <c r="AD19" s="69">
        <v>55.620488140254388</v>
      </c>
      <c r="AE19" s="16">
        <v>50.464077002406327</v>
      </c>
      <c r="AF19" s="79"/>
      <c r="AG19" s="84">
        <v>85.591638671145958</v>
      </c>
      <c r="AH19" s="69">
        <v>73.236282194848826</v>
      </c>
      <c r="AI19" s="69">
        <v>64.65098917506532</v>
      </c>
      <c r="AJ19" s="69">
        <v>57.596117954460624</v>
      </c>
      <c r="AK19" s="16">
        <v>51.773049645390067</v>
      </c>
      <c r="AL19" s="39"/>
      <c r="AM19" s="84">
        <v>85.449020931802835</v>
      </c>
      <c r="AN19" s="69">
        <v>74.544226873733962</v>
      </c>
      <c r="AO19" s="69">
        <v>65.361242403781233</v>
      </c>
      <c r="AP19" s="69">
        <v>58.541525995948682</v>
      </c>
      <c r="AQ19" s="16">
        <v>51.890614449696152</v>
      </c>
      <c r="AR19" s="78"/>
      <c r="AS19" s="84">
        <v>87.703646237393329</v>
      </c>
      <c r="AT19" s="69">
        <v>75.058184639255231</v>
      </c>
      <c r="AU19" s="69">
        <v>65.826221877424359</v>
      </c>
      <c r="AV19" s="69">
        <v>58.417377812257563</v>
      </c>
      <c r="AW19" s="16">
        <v>52.676493405740885</v>
      </c>
      <c r="AX19" s="78"/>
      <c r="AY19" s="84">
        <v>86.666666666666671</v>
      </c>
      <c r="AZ19" s="69">
        <v>74.424951267056528</v>
      </c>
      <c r="BA19" s="69">
        <v>65.18518518518519</v>
      </c>
      <c r="BB19" s="69">
        <v>58.206627680311897</v>
      </c>
      <c r="BC19" s="16">
        <v>51.890838206627677</v>
      </c>
    </row>
    <row r="20" spans="1:55" s="35" customFormat="1" ht="12.75" x14ac:dyDescent="0.2">
      <c r="A20" s="50" t="str">
        <f>VLOOKUP("&lt;Zeilentitel_6&gt;",Uebersetzungen!$B$3:$E$60,Uebersetzungen!$B$2+1,FALSE)</f>
        <v>Espace Mittelland</v>
      </c>
      <c r="B20" s="42"/>
      <c r="C20" s="83">
        <v>82.902429517994022</v>
      </c>
      <c r="D20" s="68" t="s">
        <v>233</v>
      </c>
      <c r="E20" s="68" t="s">
        <v>233</v>
      </c>
      <c r="F20" s="68" t="s">
        <v>233</v>
      </c>
      <c r="G20" s="33" t="s">
        <v>233</v>
      </c>
      <c r="H20" s="42"/>
      <c r="I20" s="83">
        <v>82.983518805465565</v>
      </c>
      <c r="J20" s="68">
        <v>71.094520354979579</v>
      </c>
      <c r="K20" s="68" t="s">
        <v>233</v>
      </c>
      <c r="L20" s="68" t="s">
        <v>233</v>
      </c>
      <c r="M20" s="33" t="s">
        <v>233</v>
      </c>
      <c r="N20" s="74"/>
      <c r="O20" s="83">
        <v>80.007855459544388</v>
      </c>
      <c r="P20" s="68">
        <v>68.146111547525535</v>
      </c>
      <c r="Q20" s="68">
        <v>60.146635244828495</v>
      </c>
      <c r="R20" s="68" t="s">
        <v>233</v>
      </c>
      <c r="S20" s="33" t="s">
        <v>233</v>
      </c>
      <c r="T20" s="74"/>
      <c r="U20" s="83">
        <v>81.714611221874108</v>
      </c>
      <c r="V20" s="68">
        <v>68.698376530902877</v>
      </c>
      <c r="W20" s="68">
        <v>60.566790088293928</v>
      </c>
      <c r="X20" s="68">
        <v>54.258046140700657</v>
      </c>
      <c r="Y20" s="33" t="s">
        <v>233</v>
      </c>
      <c r="Z20" s="74"/>
      <c r="AA20" s="83">
        <v>80.64423765211167</v>
      </c>
      <c r="AB20" s="68">
        <v>67.616320687186828</v>
      </c>
      <c r="AC20" s="68">
        <v>58.024337866857557</v>
      </c>
      <c r="AD20" s="68">
        <v>52.226198997852549</v>
      </c>
      <c r="AE20" s="33">
        <v>47.201145311381531</v>
      </c>
      <c r="AF20" s="75"/>
      <c r="AG20" s="83">
        <v>82.177650429799428</v>
      </c>
      <c r="AH20" s="68">
        <v>68.524355300859597</v>
      </c>
      <c r="AI20" s="68">
        <v>60.128939828080227</v>
      </c>
      <c r="AJ20" s="68">
        <v>52.994269340974206</v>
      </c>
      <c r="AK20" s="33">
        <v>48.209169054441261</v>
      </c>
      <c r="AL20" s="39"/>
      <c r="AM20" s="83">
        <v>81.119276427360091</v>
      </c>
      <c r="AN20" s="68">
        <v>67.933860938383276</v>
      </c>
      <c r="AO20" s="68">
        <v>58.860938383267381</v>
      </c>
      <c r="AP20" s="68">
        <v>52.345958168456754</v>
      </c>
      <c r="AQ20" s="33">
        <v>46.664782362916903</v>
      </c>
      <c r="AR20" s="77"/>
      <c r="AS20" s="83">
        <v>78.615321589512504</v>
      </c>
      <c r="AT20" s="68">
        <v>64.591014611498025</v>
      </c>
      <c r="AU20" s="68">
        <v>55.428103236378533</v>
      </c>
      <c r="AV20" s="68">
        <v>49.733715690290865</v>
      </c>
      <c r="AW20" s="33">
        <v>45.172743411170288</v>
      </c>
      <c r="AX20" s="77"/>
      <c r="AY20" s="83">
        <v>79.346938775510196</v>
      </c>
      <c r="AZ20" s="68">
        <v>65.746938775510202</v>
      </c>
      <c r="BA20" s="68">
        <v>57.697959183673461</v>
      </c>
      <c r="BB20" s="68">
        <v>51.771428571428565</v>
      </c>
      <c r="BC20" s="33">
        <v>47.314285714285717</v>
      </c>
    </row>
    <row r="21" spans="1:55" s="35" customFormat="1" ht="12.75" x14ac:dyDescent="0.2">
      <c r="A21" s="51" t="str">
        <f>VLOOKUP("&lt;Zeilentitel_7&gt;",Uebersetzungen!$B$3:$E$60,Uebersetzungen!$B$2+1,FALSE)</f>
        <v>Bern</v>
      </c>
      <c r="B21" s="42"/>
      <c r="C21" s="84">
        <v>84.409322260916156</v>
      </c>
      <c r="D21" s="69" t="s">
        <v>233</v>
      </c>
      <c r="E21" s="69" t="s">
        <v>233</v>
      </c>
      <c r="F21" s="69" t="s">
        <v>233</v>
      </c>
      <c r="G21" s="16" t="s">
        <v>233</v>
      </c>
      <c r="H21" s="42"/>
      <c r="I21" s="84">
        <v>83.490566037735846</v>
      </c>
      <c r="J21" s="69">
        <v>72.807991120976695</v>
      </c>
      <c r="K21" s="69" t="s">
        <v>233</v>
      </c>
      <c r="L21" s="69" t="s">
        <v>233</v>
      </c>
      <c r="M21" s="16" t="s">
        <v>233</v>
      </c>
      <c r="N21" s="79"/>
      <c r="O21" s="84">
        <v>80.667522464698322</v>
      </c>
      <c r="P21" s="69">
        <v>68.908857509627737</v>
      </c>
      <c r="Q21" s="69">
        <v>60.693196405648266</v>
      </c>
      <c r="R21" s="69" t="s">
        <v>233</v>
      </c>
      <c r="S21" s="16" t="s">
        <v>233</v>
      </c>
      <c r="T21" s="79"/>
      <c r="U21" s="84">
        <v>83.072354211663068</v>
      </c>
      <c r="V21" s="69">
        <v>70.81533477321814</v>
      </c>
      <c r="W21" s="69">
        <v>62.257019438444928</v>
      </c>
      <c r="X21" s="69">
        <v>55.156587473002162</v>
      </c>
      <c r="Y21" s="16" t="s">
        <v>233</v>
      </c>
      <c r="Z21" s="79"/>
      <c r="AA21" s="84">
        <v>82.298914556081272</v>
      </c>
      <c r="AB21" s="69">
        <v>69.579738380183684</v>
      </c>
      <c r="AC21" s="69">
        <v>59.838575006957974</v>
      </c>
      <c r="AD21" s="69">
        <v>53.465070971333148</v>
      </c>
      <c r="AE21" s="16">
        <v>48.538825494016145</v>
      </c>
      <c r="AF21" s="79"/>
      <c r="AG21" s="84">
        <v>83.232545354590442</v>
      </c>
      <c r="AH21" s="69">
        <v>69.433754810335344</v>
      </c>
      <c r="AI21" s="69">
        <v>61.050027487630565</v>
      </c>
      <c r="AJ21" s="69">
        <v>53.408466190214398</v>
      </c>
      <c r="AK21" s="16">
        <v>48.103353490929081</v>
      </c>
      <c r="AL21" s="39"/>
      <c r="AM21" s="84">
        <v>82.745825602968466</v>
      </c>
      <c r="AN21" s="69">
        <v>70.103366021733365</v>
      </c>
      <c r="AO21" s="69">
        <v>61.357010336602173</v>
      </c>
      <c r="AP21" s="69">
        <v>54.439438112907503</v>
      </c>
      <c r="AQ21" s="16">
        <v>48.979591836734691</v>
      </c>
      <c r="AR21" s="78"/>
      <c r="AS21" s="84">
        <v>78.977126702647141</v>
      </c>
      <c r="AT21" s="69">
        <v>64.327936263171424</v>
      </c>
      <c r="AU21" s="69">
        <v>55.615523001799026</v>
      </c>
      <c r="AV21" s="69">
        <v>50.295553842199951</v>
      </c>
      <c r="AW21" s="16">
        <v>45.823695708044205</v>
      </c>
      <c r="AX21" s="78"/>
      <c r="AY21" s="84">
        <v>80.025165146272414</v>
      </c>
      <c r="AZ21" s="69">
        <v>66.530355457691087</v>
      </c>
      <c r="BA21" s="69">
        <v>59.201006605850893</v>
      </c>
      <c r="BB21" s="69">
        <v>53.979238754325266</v>
      </c>
      <c r="BC21" s="16">
        <v>49.229317395407364</v>
      </c>
    </row>
    <row r="22" spans="1:55" s="35" customFormat="1" ht="12.75" x14ac:dyDescent="0.2">
      <c r="A22" s="51" t="str">
        <f>VLOOKUP("&lt;Zeilentitel_8&gt;",Uebersetzungen!$B$3:$E$60,Uebersetzungen!$B$2+1,FALSE)</f>
        <v>Freiburg</v>
      </c>
      <c r="B22" s="42"/>
      <c r="C22" s="84">
        <v>82.088607594936718</v>
      </c>
      <c r="D22" s="69" t="s">
        <v>233</v>
      </c>
      <c r="E22" s="69" t="s">
        <v>233</v>
      </c>
      <c r="F22" s="69" t="s">
        <v>233</v>
      </c>
      <c r="G22" s="16" t="s">
        <v>233</v>
      </c>
      <c r="H22" s="42"/>
      <c r="I22" s="84">
        <v>82.953761214630788</v>
      </c>
      <c r="J22" s="69">
        <v>69.496204278812982</v>
      </c>
      <c r="K22" s="69" t="s">
        <v>233</v>
      </c>
      <c r="L22" s="69" t="s">
        <v>233</v>
      </c>
      <c r="M22" s="16" t="s">
        <v>233</v>
      </c>
      <c r="N22" s="79"/>
      <c r="O22" s="84">
        <v>80.340136054421777</v>
      </c>
      <c r="P22" s="69">
        <v>69.047619047619051</v>
      </c>
      <c r="Q22" s="69">
        <v>61.904761904761905</v>
      </c>
      <c r="R22" s="69" t="s">
        <v>233</v>
      </c>
      <c r="S22" s="16" t="s">
        <v>233</v>
      </c>
      <c r="T22" s="79"/>
      <c r="U22" s="84">
        <v>81.92307692307692</v>
      </c>
      <c r="V22" s="69">
        <v>68.384615384615387</v>
      </c>
      <c r="W22" s="69">
        <v>61.461538461538453</v>
      </c>
      <c r="X22" s="69">
        <v>55.07692307692308</v>
      </c>
      <c r="Y22" s="16" t="s">
        <v>233</v>
      </c>
      <c r="Z22" s="79"/>
      <c r="AA22" s="84">
        <v>80.38740920096852</v>
      </c>
      <c r="AB22" s="69">
        <v>67.877320419693305</v>
      </c>
      <c r="AC22" s="69">
        <v>58.999192897497984</v>
      </c>
      <c r="AD22" s="69">
        <v>54.317998385794994</v>
      </c>
      <c r="AE22" s="16">
        <v>49.071832122679581</v>
      </c>
      <c r="AF22" s="79"/>
      <c r="AG22" s="84">
        <v>82.866293034427542</v>
      </c>
      <c r="AH22" s="69">
        <v>68.775020016012817</v>
      </c>
      <c r="AI22" s="69">
        <v>59.727782225780622</v>
      </c>
      <c r="AJ22" s="69">
        <v>53.402722177742191</v>
      </c>
      <c r="AK22" s="16">
        <v>48.678943154523616</v>
      </c>
      <c r="AL22" s="41"/>
      <c r="AM22" s="84">
        <v>80.889621087314666</v>
      </c>
      <c r="AN22" s="69">
        <v>67.627677100494239</v>
      </c>
      <c r="AO22" s="69">
        <v>58.896210873146629</v>
      </c>
      <c r="AP22" s="69">
        <v>51.976935749588137</v>
      </c>
      <c r="AQ22" s="16">
        <v>46.29324546952224</v>
      </c>
      <c r="AR22" s="78"/>
      <c r="AS22" s="84">
        <v>79.032258064516128</v>
      </c>
      <c r="AT22" s="69">
        <v>65.241935483870975</v>
      </c>
      <c r="AU22" s="69">
        <v>55.403225806451616</v>
      </c>
      <c r="AV22" s="69">
        <v>49.354838709677416</v>
      </c>
      <c r="AW22" s="16">
        <v>45.322580645161295</v>
      </c>
      <c r="AX22" s="78"/>
      <c r="AY22" s="84">
        <v>79.162702188392004</v>
      </c>
      <c r="AZ22" s="69">
        <v>65.842055185537589</v>
      </c>
      <c r="BA22" s="69">
        <v>56.898192197906759</v>
      </c>
      <c r="BB22" s="69">
        <v>50.237868696479552</v>
      </c>
      <c r="BC22" s="16">
        <v>46.527117031398667</v>
      </c>
    </row>
    <row r="23" spans="1:55" s="35" customFormat="1" ht="12.75" x14ac:dyDescent="0.2">
      <c r="A23" s="51" t="str">
        <f>VLOOKUP("&lt;Zeilentitel_9&gt;",Uebersetzungen!$B$3:$E$60,Uebersetzungen!$B$2+1,FALSE)</f>
        <v>Solothurn</v>
      </c>
      <c r="B23" s="42"/>
      <c r="C23" s="84">
        <v>79.708826205641486</v>
      </c>
      <c r="D23" s="69" t="s">
        <v>233</v>
      </c>
      <c r="E23" s="69" t="s">
        <v>233</v>
      </c>
      <c r="F23" s="69" t="s">
        <v>233</v>
      </c>
      <c r="G23" s="16" t="s">
        <v>233</v>
      </c>
      <c r="H23" s="42"/>
      <c r="I23" s="84">
        <v>80.781414994720166</v>
      </c>
      <c r="J23" s="69">
        <v>68.215417106652581</v>
      </c>
      <c r="K23" s="69" t="s">
        <v>233</v>
      </c>
      <c r="L23" s="69" t="s">
        <v>233</v>
      </c>
      <c r="M23" s="16" t="s">
        <v>233</v>
      </c>
      <c r="N23" s="79"/>
      <c r="O23" s="84">
        <v>78.206364513018329</v>
      </c>
      <c r="P23" s="69">
        <v>65.959498553519765</v>
      </c>
      <c r="Q23" s="69">
        <v>56.509161041465774</v>
      </c>
      <c r="R23" s="69" t="s">
        <v>233</v>
      </c>
      <c r="S23" s="16" t="s">
        <v>233</v>
      </c>
      <c r="T23" s="79"/>
      <c r="U23" s="84">
        <v>78.953356086461895</v>
      </c>
      <c r="V23" s="69">
        <v>65.870307167235495</v>
      </c>
      <c r="W23" s="69">
        <v>57.337883959044369</v>
      </c>
      <c r="X23" s="69">
        <v>53.242320819112635</v>
      </c>
      <c r="Y23" s="16" t="s">
        <v>233</v>
      </c>
      <c r="Z23" s="79"/>
      <c r="AA23" s="84">
        <v>76.746611053180388</v>
      </c>
      <c r="AB23" s="69">
        <v>62.043795620437962</v>
      </c>
      <c r="AC23" s="69">
        <v>51.511991657977063</v>
      </c>
      <c r="AD23" s="69">
        <v>47.236704900938477</v>
      </c>
      <c r="AE23" s="16">
        <v>41.918665276329506</v>
      </c>
      <c r="AF23" s="79"/>
      <c r="AG23" s="84">
        <v>79.104477611940297</v>
      </c>
      <c r="AH23" s="69">
        <v>65.88486140724946</v>
      </c>
      <c r="AI23" s="69">
        <v>58.422174840085283</v>
      </c>
      <c r="AJ23" s="69">
        <v>51.279317697228144</v>
      </c>
      <c r="AK23" s="16">
        <v>47.228144989339022</v>
      </c>
      <c r="AL23" s="41"/>
      <c r="AM23" s="84">
        <v>78.571428571428569</v>
      </c>
      <c r="AN23" s="69">
        <v>65.259740259740255</v>
      </c>
      <c r="AO23" s="69">
        <v>54.54545454545454</v>
      </c>
      <c r="AP23" s="69">
        <v>49.350649350649348</v>
      </c>
      <c r="AQ23" s="16">
        <v>42.857142857142854</v>
      </c>
      <c r="AR23" s="78"/>
      <c r="AS23" s="84">
        <v>79.155188246097339</v>
      </c>
      <c r="AT23" s="69">
        <v>67.584940312213035</v>
      </c>
      <c r="AU23" s="69">
        <v>57.392102846648299</v>
      </c>
      <c r="AV23" s="69">
        <v>50.780532598714409</v>
      </c>
      <c r="AW23" s="16">
        <v>46.005509641873275</v>
      </c>
      <c r="AX23" s="78"/>
      <c r="AY23" s="84">
        <v>80.26315789473685</v>
      </c>
      <c r="AZ23" s="69">
        <v>67.224880382775126</v>
      </c>
      <c r="BA23" s="69">
        <v>59.330143540669852</v>
      </c>
      <c r="BB23" s="69">
        <v>52.631578947368418</v>
      </c>
      <c r="BC23" s="16">
        <v>47.727272727272727</v>
      </c>
    </row>
    <row r="24" spans="1:55" s="35" customFormat="1" ht="12.75" x14ac:dyDescent="0.2">
      <c r="A24" s="51" t="str">
        <f>VLOOKUP("&lt;Zeilentitel_10&gt;",Uebersetzungen!$B$3:$E$60,Uebersetzungen!$B$2+1,FALSE)</f>
        <v>Neuenburg</v>
      </c>
      <c r="B24" s="42"/>
      <c r="C24" s="84">
        <v>81.078331637843334</v>
      </c>
      <c r="D24" s="69" t="s">
        <v>233</v>
      </c>
      <c r="E24" s="69" t="s">
        <v>233</v>
      </c>
      <c r="F24" s="69" t="s">
        <v>233</v>
      </c>
      <c r="G24" s="16" t="s">
        <v>233</v>
      </c>
      <c r="H24" s="42"/>
      <c r="I24" s="84">
        <v>81.389870435806827</v>
      </c>
      <c r="J24" s="69">
        <v>67.608951707891634</v>
      </c>
      <c r="K24" s="69" t="s">
        <v>233</v>
      </c>
      <c r="L24" s="69" t="s">
        <v>233</v>
      </c>
      <c r="M24" s="16" t="s">
        <v>233</v>
      </c>
      <c r="N24" s="79"/>
      <c r="O24" s="84">
        <v>78.181818181818187</v>
      </c>
      <c r="P24" s="69">
        <v>64.81283422459893</v>
      </c>
      <c r="Q24" s="69">
        <v>58.074866310160424</v>
      </c>
      <c r="R24" s="69" t="s">
        <v>233</v>
      </c>
      <c r="S24" s="16" t="s">
        <v>233</v>
      </c>
      <c r="T24" s="79"/>
      <c r="U24" s="84">
        <v>77.764976958525338</v>
      </c>
      <c r="V24" s="69">
        <v>62.442396313364057</v>
      </c>
      <c r="W24" s="69">
        <v>54.60829493087558</v>
      </c>
      <c r="X24" s="69">
        <v>49.654377880184327</v>
      </c>
      <c r="Y24" s="16" t="s">
        <v>233</v>
      </c>
      <c r="Z24" s="79"/>
      <c r="AA24" s="84">
        <v>77.437020810514795</v>
      </c>
      <c r="AB24" s="69">
        <v>63.417305585980287</v>
      </c>
      <c r="AC24" s="69">
        <v>54.7645125958379</v>
      </c>
      <c r="AD24" s="69">
        <v>48.302300109529021</v>
      </c>
      <c r="AE24" s="16">
        <v>43.592552026286967</v>
      </c>
      <c r="AF24" s="79"/>
      <c r="AG24" s="84">
        <v>78.619909502262445</v>
      </c>
      <c r="AH24" s="69">
        <v>64.819004524886878</v>
      </c>
      <c r="AI24" s="69">
        <v>56.900452488687783</v>
      </c>
      <c r="AJ24" s="69">
        <v>50.565610859728508</v>
      </c>
      <c r="AK24" s="16">
        <v>47.398190045248867</v>
      </c>
      <c r="AL24" s="39"/>
      <c r="AM24" s="84">
        <v>77.049180327868854</v>
      </c>
      <c r="AN24" s="69">
        <v>62.295081967213115</v>
      </c>
      <c r="AO24" s="69">
        <v>52.576112412177991</v>
      </c>
      <c r="AP24" s="69">
        <v>46.721311475409841</v>
      </c>
      <c r="AQ24" s="16">
        <v>40.632318501170964</v>
      </c>
      <c r="AR24" s="78"/>
      <c r="AS24" s="84">
        <v>74.412855377008654</v>
      </c>
      <c r="AT24" s="69">
        <v>59.20889987639061</v>
      </c>
      <c r="AU24" s="69">
        <v>49.938195302843013</v>
      </c>
      <c r="AV24" s="69">
        <v>44.252163164400493</v>
      </c>
      <c r="AW24" s="16">
        <v>39.184177997527811</v>
      </c>
      <c r="AX24" s="78"/>
      <c r="AY24" s="84">
        <v>76.732673267326732</v>
      </c>
      <c r="AZ24" s="69">
        <v>61.262376237623762</v>
      </c>
      <c r="BA24" s="69">
        <v>51.485148514851488</v>
      </c>
      <c r="BB24" s="69">
        <v>44.554455445544555</v>
      </c>
      <c r="BC24" s="16">
        <v>40.222772277227726</v>
      </c>
    </row>
    <row r="25" spans="1:55" s="35" customFormat="1" ht="12.75" x14ac:dyDescent="0.2">
      <c r="A25" s="51" t="str">
        <f>VLOOKUP("&lt;Zeilentitel_11&gt;",Uebersetzungen!$B$3:$E$60,Uebersetzungen!$B$2+1,FALSE)</f>
        <v>Jura</v>
      </c>
      <c r="B25" s="42"/>
      <c r="C25" s="84">
        <v>86.092715231788077</v>
      </c>
      <c r="D25" s="69" t="s">
        <v>233</v>
      </c>
      <c r="E25" s="69" t="s">
        <v>233</v>
      </c>
      <c r="F25" s="69" t="s">
        <v>233</v>
      </c>
      <c r="G25" s="16" t="s">
        <v>233</v>
      </c>
      <c r="H25" s="42"/>
      <c r="I25" s="84">
        <v>89.600000000000009</v>
      </c>
      <c r="J25" s="69">
        <v>78.400000000000006</v>
      </c>
      <c r="K25" s="69" t="s">
        <v>233</v>
      </c>
      <c r="L25" s="69" t="s">
        <v>233</v>
      </c>
      <c r="M25" s="16" t="s">
        <v>233</v>
      </c>
      <c r="N25" s="79"/>
      <c r="O25" s="84">
        <v>81.72757475083057</v>
      </c>
      <c r="P25" s="69">
        <v>71.760797342192689</v>
      </c>
      <c r="Q25" s="69">
        <v>63.455149501661133</v>
      </c>
      <c r="R25" s="69" t="s">
        <v>233</v>
      </c>
      <c r="S25" s="16" t="s">
        <v>233</v>
      </c>
      <c r="T25" s="79"/>
      <c r="U25" s="84">
        <v>83.763837638376387</v>
      </c>
      <c r="V25" s="69">
        <v>70.479704797047972</v>
      </c>
      <c r="W25" s="69">
        <v>62.730627306273071</v>
      </c>
      <c r="X25" s="69">
        <v>56.08856088560885</v>
      </c>
      <c r="Y25" s="16" t="s">
        <v>233</v>
      </c>
      <c r="Z25" s="79"/>
      <c r="AA25" s="84">
        <v>84.341637010676152</v>
      </c>
      <c r="AB25" s="69">
        <v>74.021352313167256</v>
      </c>
      <c r="AC25" s="69">
        <v>63.345195729537366</v>
      </c>
      <c r="AD25" s="69">
        <v>56.939501779359439</v>
      </c>
      <c r="AE25" s="16">
        <v>51.601423487544487</v>
      </c>
      <c r="AF25" s="79"/>
      <c r="AG25" s="84">
        <v>87.084870848708491</v>
      </c>
      <c r="AH25" s="69">
        <v>76.383763837638369</v>
      </c>
      <c r="AI25" s="69">
        <v>66.051660516605168</v>
      </c>
      <c r="AJ25" s="69">
        <v>59.409594095940953</v>
      </c>
      <c r="AK25" s="16">
        <v>53.505535055350549</v>
      </c>
      <c r="AL25" s="39"/>
      <c r="AM25" s="84">
        <v>81.028938906752416</v>
      </c>
      <c r="AN25" s="69">
        <v>66.237942122186496</v>
      </c>
      <c r="AO25" s="69">
        <v>58.520900321543415</v>
      </c>
      <c r="AP25" s="69">
        <v>52.733118971061089</v>
      </c>
      <c r="AQ25" s="16">
        <v>47.90996784565916</v>
      </c>
      <c r="AR25" s="78"/>
      <c r="AS25" s="84">
        <v>81.632653061224488</v>
      </c>
      <c r="AT25" s="69">
        <v>69.047619047619051</v>
      </c>
      <c r="AU25" s="69">
        <v>60.884353741496597</v>
      </c>
      <c r="AV25" s="69">
        <v>55.102040816326522</v>
      </c>
      <c r="AW25" s="16">
        <v>49.319727891156461</v>
      </c>
      <c r="AX25" s="78"/>
      <c r="AY25" s="84">
        <v>76.892430278884461</v>
      </c>
      <c r="AZ25" s="69">
        <v>64.940239043824704</v>
      </c>
      <c r="BA25" s="69">
        <v>56.573705179282875</v>
      </c>
      <c r="BB25" s="69">
        <v>50.597609561752989</v>
      </c>
      <c r="BC25" s="16">
        <v>47.808764940239044</v>
      </c>
    </row>
    <row r="26" spans="1:55" s="35" customFormat="1" ht="12.75" x14ac:dyDescent="0.2">
      <c r="A26" s="50" t="str">
        <f>VLOOKUP("&lt;Zeilentitel_12&gt;",Uebersetzungen!$B$3:$E$60,Uebersetzungen!$B$2+1,FALSE)</f>
        <v>Nordwestschweiz</v>
      </c>
      <c r="B26" s="42"/>
      <c r="C26" s="83">
        <v>86.062870960650699</v>
      </c>
      <c r="D26" s="68" t="s">
        <v>233</v>
      </c>
      <c r="E26" s="68" t="s">
        <v>233</v>
      </c>
      <c r="F26" s="68" t="s">
        <v>233</v>
      </c>
      <c r="G26" s="33" t="s">
        <v>233</v>
      </c>
      <c r="H26" s="42"/>
      <c r="I26" s="83">
        <v>85.109864422627396</v>
      </c>
      <c r="J26" s="68">
        <v>74.731182795698928</v>
      </c>
      <c r="K26" s="68" t="s">
        <v>233</v>
      </c>
      <c r="L26" s="68" t="s">
        <v>233</v>
      </c>
      <c r="M26" s="33" t="s">
        <v>233</v>
      </c>
      <c r="N26" s="74"/>
      <c r="O26" s="83">
        <v>82.95531102627443</v>
      </c>
      <c r="P26" s="68">
        <v>72.512912643161911</v>
      </c>
      <c r="Q26" s="68">
        <v>65.102178306759484</v>
      </c>
      <c r="R26" s="68" t="s">
        <v>233</v>
      </c>
      <c r="S26" s="33" t="s">
        <v>233</v>
      </c>
      <c r="T26" s="74"/>
      <c r="U26" s="83">
        <v>84.836260085429515</v>
      </c>
      <c r="V26" s="68">
        <v>73.279544375889898</v>
      </c>
      <c r="W26" s="68">
        <v>65.04508780256289</v>
      </c>
      <c r="X26" s="68">
        <v>58.661604176554341</v>
      </c>
      <c r="Y26" s="33" t="s">
        <v>233</v>
      </c>
      <c r="Z26" s="74"/>
      <c r="AA26" s="83">
        <v>82.27221597300337</v>
      </c>
      <c r="AB26" s="68">
        <v>71.24859392575928</v>
      </c>
      <c r="AC26" s="68">
        <v>62.65466816647919</v>
      </c>
      <c r="AD26" s="68">
        <v>56.557930258717661</v>
      </c>
      <c r="AE26" s="33">
        <v>51.878515185601806</v>
      </c>
      <c r="AF26" s="75"/>
      <c r="AG26" s="83">
        <v>83.208296557811124</v>
      </c>
      <c r="AH26" s="68">
        <v>70.85172109443954</v>
      </c>
      <c r="AI26" s="68">
        <v>63.01853486319505</v>
      </c>
      <c r="AJ26" s="68">
        <v>56.112091791703442</v>
      </c>
      <c r="AK26" s="33">
        <v>51.500441306266552</v>
      </c>
      <c r="AL26" s="39"/>
      <c r="AM26" s="83">
        <v>82.198840455228677</v>
      </c>
      <c r="AN26" s="68">
        <v>70.238350869658589</v>
      </c>
      <c r="AO26" s="68">
        <v>61.176723212368479</v>
      </c>
      <c r="AP26" s="68">
        <v>55.29310715052609</v>
      </c>
      <c r="AQ26" s="33">
        <v>49.817479063774961</v>
      </c>
      <c r="AR26" s="77"/>
      <c r="AS26" s="83">
        <v>82.275381427764174</v>
      </c>
      <c r="AT26" s="68">
        <v>68.204935016010552</v>
      </c>
      <c r="AU26" s="68">
        <v>59.088340553776611</v>
      </c>
      <c r="AV26" s="68">
        <v>52.439254096816725</v>
      </c>
      <c r="AW26" s="33">
        <v>47.57958184215483</v>
      </c>
      <c r="AX26" s="77"/>
      <c r="AY26" s="83">
        <v>80.430485394245551</v>
      </c>
      <c r="AZ26" s="68">
        <v>68.636064133538326</v>
      </c>
      <c r="BA26" s="68">
        <v>59.806720843399951</v>
      </c>
      <c r="BB26" s="68">
        <v>53.151768065012085</v>
      </c>
      <c r="BC26" s="33">
        <v>47.946408961124533</v>
      </c>
    </row>
    <row r="27" spans="1:55" s="35" customFormat="1" ht="12.75" x14ac:dyDescent="0.2">
      <c r="A27" s="51" t="str">
        <f>VLOOKUP("&lt;Zeilentitel_13&gt;",Uebersetzungen!$B$3:$E$60,Uebersetzungen!$B$2+1,FALSE)</f>
        <v>Basel-Stadt</v>
      </c>
      <c r="B27" s="42"/>
      <c r="C27" s="84">
        <v>85.420240137221271</v>
      </c>
      <c r="D27" s="69" t="s">
        <v>233</v>
      </c>
      <c r="E27" s="69" t="s">
        <v>233</v>
      </c>
      <c r="F27" s="69" t="s">
        <v>233</v>
      </c>
      <c r="G27" s="16" t="s">
        <v>233</v>
      </c>
      <c r="H27" s="42"/>
      <c r="I27" s="84">
        <v>85.4982206405694</v>
      </c>
      <c r="J27" s="69">
        <v>74.555160142348754</v>
      </c>
      <c r="K27" s="69" t="s">
        <v>233</v>
      </c>
      <c r="L27" s="69" t="s">
        <v>233</v>
      </c>
      <c r="M27" s="16" t="s">
        <v>233</v>
      </c>
      <c r="N27" s="80"/>
      <c r="O27" s="84">
        <v>81.221922731356685</v>
      </c>
      <c r="P27" s="69">
        <v>70.170709793351307</v>
      </c>
      <c r="Q27" s="69">
        <v>64.330637915543576</v>
      </c>
      <c r="R27" s="69" t="s">
        <v>233</v>
      </c>
      <c r="S27" s="16" t="s">
        <v>233</v>
      </c>
      <c r="T27" s="80"/>
      <c r="U27" s="84">
        <v>83.645320197044342</v>
      </c>
      <c r="V27" s="69">
        <v>70.34482758620689</v>
      </c>
      <c r="W27" s="69">
        <v>60.689655172413794</v>
      </c>
      <c r="X27" s="69">
        <v>54.975369458128078</v>
      </c>
      <c r="Y27" s="16" t="s">
        <v>233</v>
      </c>
      <c r="Z27" s="80"/>
      <c r="AA27" s="84">
        <v>81.290926099158085</v>
      </c>
      <c r="AB27" s="69">
        <v>71.281571562207674</v>
      </c>
      <c r="AC27" s="69">
        <v>62.207670720299348</v>
      </c>
      <c r="AD27" s="69">
        <v>55.191768007483631</v>
      </c>
      <c r="AE27" s="16">
        <v>50.420954162768936</v>
      </c>
      <c r="AF27" s="80"/>
      <c r="AG27" s="84">
        <v>82.642998027613416</v>
      </c>
      <c r="AH27" s="69">
        <v>71.597633136094672</v>
      </c>
      <c r="AI27" s="69">
        <v>63.214990138067066</v>
      </c>
      <c r="AJ27" s="69">
        <v>54.832347140039452</v>
      </c>
      <c r="AK27" s="16">
        <v>50.591715976331365</v>
      </c>
      <c r="AL27" s="39"/>
      <c r="AM27" s="84">
        <v>82.480485689505628</v>
      </c>
      <c r="AN27" s="69">
        <v>68.083261058109272</v>
      </c>
      <c r="AO27" s="69">
        <v>58.976582827406766</v>
      </c>
      <c r="AP27" s="69">
        <v>51.777970511708581</v>
      </c>
      <c r="AQ27" s="16">
        <v>47.354726799653079</v>
      </c>
      <c r="AR27" s="78"/>
      <c r="AS27" s="84">
        <v>82.972136222910223</v>
      </c>
      <c r="AT27" s="69">
        <v>67.492260061919509</v>
      </c>
      <c r="AU27" s="69">
        <v>55.572755417956657</v>
      </c>
      <c r="AV27" s="69">
        <v>48.374613003095973</v>
      </c>
      <c r="AW27" s="16">
        <v>43.962848297213625</v>
      </c>
      <c r="AX27" s="78"/>
      <c r="AY27" s="84">
        <v>79.527559055118118</v>
      </c>
      <c r="AZ27" s="69">
        <v>66.830708661417333</v>
      </c>
      <c r="BA27" s="69">
        <v>58.464566929133852</v>
      </c>
      <c r="BB27" s="69">
        <v>52.066929133858267</v>
      </c>
      <c r="BC27" s="16">
        <v>46.45669291338583</v>
      </c>
    </row>
    <row r="28" spans="1:55" s="35" customFormat="1" ht="12.75" x14ac:dyDescent="0.2">
      <c r="A28" s="51" t="str">
        <f>VLOOKUP("&lt;Zeilentitel_14&gt;",Uebersetzungen!$B$3:$E$60,Uebersetzungen!$B$2+1,FALSE)</f>
        <v>Basel-Landschaft</v>
      </c>
      <c r="B28" s="42"/>
      <c r="C28" s="84">
        <v>85.37782139352305</v>
      </c>
      <c r="D28" s="69" t="s">
        <v>233</v>
      </c>
      <c r="E28" s="69" t="s">
        <v>233</v>
      </c>
      <c r="F28" s="69" t="s">
        <v>233</v>
      </c>
      <c r="G28" s="16" t="s">
        <v>233</v>
      </c>
      <c r="H28" s="42"/>
      <c r="I28" s="84">
        <v>83.887210473313189</v>
      </c>
      <c r="J28" s="69">
        <v>73.111782477341393</v>
      </c>
      <c r="K28" s="69" t="s">
        <v>233</v>
      </c>
      <c r="L28" s="69" t="s">
        <v>233</v>
      </c>
      <c r="M28" s="16" t="s">
        <v>233</v>
      </c>
      <c r="N28" s="80"/>
      <c r="O28" s="84">
        <v>83.381642512077292</v>
      </c>
      <c r="P28" s="69">
        <v>74.106280193236714</v>
      </c>
      <c r="Q28" s="69">
        <v>65.893719806763286</v>
      </c>
      <c r="R28" s="69" t="s">
        <v>233</v>
      </c>
      <c r="S28" s="16" t="s">
        <v>233</v>
      </c>
      <c r="T28" s="80"/>
      <c r="U28" s="84">
        <v>84.652981427174979</v>
      </c>
      <c r="V28" s="69">
        <v>73.607038123167158</v>
      </c>
      <c r="W28" s="69">
        <v>65.102639296187675</v>
      </c>
      <c r="X28" s="69">
        <v>57.673509286412518</v>
      </c>
      <c r="Y28" s="16" t="s">
        <v>233</v>
      </c>
      <c r="Z28" s="80"/>
      <c r="AA28" s="84">
        <v>82.416502946954822</v>
      </c>
      <c r="AB28" s="69">
        <v>70.923379174852656</v>
      </c>
      <c r="AC28" s="69">
        <v>62.671905697445972</v>
      </c>
      <c r="AD28" s="69">
        <v>56.286836935166995</v>
      </c>
      <c r="AE28" s="16">
        <v>50.982318271119844</v>
      </c>
      <c r="AF28" s="80"/>
      <c r="AG28" s="84">
        <v>82.432432432432435</v>
      </c>
      <c r="AH28" s="69">
        <v>69.594594594594597</v>
      </c>
      <c r="AI28" s="69">
        <v>61.196911196911195</v>
      </c>
      <c r="AJ28" s="69">
        <v>55.791505791505791</v>
      </c>
      <c r="AK28" s="16">
        <v>51.640926640926644</v>
      </c>
      <c r="AL28" s="39"/>
      <c r="AM28" s="84">
        <v>80.074836295603376</v>
      </c>
      <c r="AN28" s="69">
        <v>68.849391955098227</v>
      </c>
      <c r="AO28" s="69">
        <v>58.840037418147809</v>
      </c>
      <c r="AP28" s="69">
        <v>54.069223573433113</v>
      </c>
      <c r="AQ28" s="16">
        <v>47.895229186155284</v>
      </c>
      <c r="AR28" s="78"/>
      <c r="AS28" s="84">
        <v>82.16175359032502</v>
      </c>
      <c r="AT28" s="69">
        <v>67.724867724867721</v>
      </c>
      <c r="AU28" s="69">
        <v>60.317460317460316</v>
      </c>
      <c r="AV28" s="69">
        <v>53.665910808767947</v>
      </c>
      <c r="AW28" s="16">
        <v>47.996976568405145</v>
      </c>
      <c r="AX28" s="78"/>
      <c r="AY28" s="84">
        <v>81.916996047430828</v>
      </c>
      <c r="AZ28" s="69">
        <v>71.047430830039531</v>
      </c>
      <c r="BA28" s="69">
        <v>62.351778656126477</v>
      </c>
      <c r="BB28" s="69">
        <v>56.027667984189719</v>
      </c>
      <c r="BC28" s="16">
        <v>51.383399209486171</v>
      </c>
    </row>
    <row r="29" spans="1:55" s="35" customFormat="1" ht="12.75" x14ac:dyDescent="0.2">
      <c r="A29" s="51" t="str">
        <f>VLOOKUP("&lt;Zeilentitel_15&gt;",Uebersetzungen!$B$3:$E$60,Uebersetzungen!$B$2+1,FALSE)</f>
        <v>Aargau</v>
      </c>
      <c r="B29" s="42"/>
      <c r="C29" s="84">
        <v>86.675126903553306</v>
      </c>
      <c r="D29" s="69" t="s">
        <v>233</v>
      </c>
      <c r="E29" s="69" t="s">
        <v>233</v>
      </c>
      <c r="F29" s="69" t="s">
        <v>233</v>
      </c>
      <c r="G29" s="16" t="s">
        <v>233</v>
      </c>
      <c r="H29" s="42"/>
      <c r="I29" s="84">
        <v>85.469689958352618</v>
      </c>
      <c r="J29" s="69">
        <v>75.566867191115222</v>
      </c>
      <c r="K29" s="69" t="s">
        <v>233</v>
      </c>
      <c r="L29" s="69" t="s">
        <v>233</v>
      </c>
      <c r="M29" s="16" t="s">
        <v>233</v>
      </c>
      <c r="N29" s="80"/>
      <c r="O29" s="84">
        <v>83.600867678958792</v>
      </c>
      <c r="P29" s="69">
        <v>72.928416485900215</v>
      </c>
      <c r="Q29" s="69">
        <v>65.11930585683298</v>
      </c>
      <c r="R29" s="69" t="s">
        <v>233</v>
      </c>
      <c r="S29" s="16" t="s">
        <v>233</v>
      </c>
      <c r="T29" s="80"/>
      <c r="U29" s="84">
        <v>85.47794117647058</v>
      </c>
      <c r="V29" s="69">
        <v>74.494485294117652</v>
      </c>
      <c r="W29" s="69">
        <v>67.049632352941174</v>
      </c>
      <c r="X29" s="69">
        <v>60.845588235294116</v>
      </c>
      <c r="Y29" s="16" t="s">
        <v>233</v>
      </c>
      <c r="Z29" s="80"/>
      <c r="AA29" s="84">
        <v>82.654792196776924</v>
      </c>
      <c r="AB29" s="69">
        <v>71.374045801526719</v>
      </c>
      <c r="AC29" s="69">
        <v>62.849872773536894</v>
      </c>
      <c r="AD29" s="69">
        <v>57.294317217981337</v>
      </c>
      <c r="AE29" s="16">
        <v>52.926208651399484</v>
      </c>
      <c r="AF29" s="80"/>
      <c r="AG29" s="84">
        <v>83.763094278807415</v>
      </c>
      <c r="AH29" s="69">
        <v>71.071716357775983</v>
      </c>
      <c r="AI29" s="69">
        <v>63.698630136986303</v>
      </c>
      <c r="AJ29" s="69">
        <v>56.768734891216766</v>
      </c>
      <c r="AK29" s="16">
        <v>51.813053988718771</v>
      </c>
      <c r="AL29" s="39"/>
      <c r="AM29" s="84">
        <v>82.99794661190964</v>
      </c>
      <c r="AN29" s="69">
        <v>71.868583162217661</v>
      </c>
      <c r="AO29" s="69">
        <v>63.244353182751546</v>
      </c>
      <c r="AP29" s="69">
        <v>57.494866529774121</v>
      </c>
      <c r="AQ29" s="16">
        <v>51.827515400410675</v>
      </c>
      <c r="AR29" s="78"/>
      <c r="AS29" s="84">
        <v>81.997030438010398</v>
      </c>
      <c r="AT29" s="69">
        <v>68.782479584261324</v>
      </c>
      <c r="AU29" s="69">
        <v>60.170749814402377</v>
      </c>
      <c r="AV29" s="69">
        <v>53.786191536748326</v>
      </c>
      <c r="AW29" s="16">
        <v>49.109131403118042</v>
      </c>
      <c r="AX29" s="78"/>
      <c r="AY29" s="84">
        <v>80.198019801980209</v>
      </c>
      <c r="AZ29" s="69">
        <v>68.396039603960403</v>
      </c>
      <c r="BA29" s="69">
        <v>59.326732673267323</v>
      </c>
      <c r="BB29" s="69">
        <v>52.43564356435644</v>
      </c>
      <c r="BC29" s="16">
        <v>47.168316831683164</v>
      </c>
    </row>
    <row r="30" spans="1:55" s="35" customFormat="1" ht="12.75" x14ac:dyDescent="0.2">
      <c r="A30" s="51" t="str">
        <f>VLOOKUP("&lt;Zeilentitel_16&gt;",Uebersetzungen!$B$3:$E$60,Uebersetzungen!$B$2+1,FALSE)</f>
        <v>Zürich</v>
      </c>
      <c r="B30" s="42"/>
      <c r="C30" s="84">
        <v>85.56246759979264</v>
      </c>
      <c r="D30" s="69" t="s">
        <v>233</v>
      </c>
      <c r="E30" s="69" t="s">
        <v>233</v>
      </c>
      <c r="F30" s="69" t="s">
        <v>233</v>
      </c>
      <c r="G30" s="16" t="s">
        <v>233</v>
      </c>
      <c r="H30" s="42"/>
      <c r="I30" s="84">
        <v>85.455283452848064</v>
      </c>
      <c r="J30" s="69">
        <v>74.293059125964007</v>
      </c>
      <c r="K30" s="69" t="s">
        <v>233</v>
      </c>
      <c r="L30" s="69" t="s">
        <v>233</v>
      </c>
      <c r="M30" s="16" t="s">
        <v>233</v>
      </c>
      <c r="N30" s="74"/>
      <c r="O30" s="84">
        <v>83.742331288343564</v>
      </c>
      <c r="P30" s="69">
        <v>72.515337423312886</v>
      </c>
      <c r="Q30" s="69">
        <v>64.50306748466258</v>
      </c>
      <c r="R30" s="69" t="s">
        <v>233</v>
      </c>
      <c r="S30" s="16" t="s">
        <v>233</v>
      </c>
      <c r="T30" s="74"/>
      <c r="U30" s="84">
        <v>84.644396551724128</v>
      </c>
      <c r="V30" s="69">
        <v>71.63254310344827</v>
      </c>
      <c r="W30" s="69">
        <v>63.510237068965516</v>
      </c>
      <c r="X30" s="69">
        <v>57.475754310344826</v>
      </c>
      <c r="Y30" s="16" t="s">
        <v>233</v>
      </c>
      <c r="Z30" s="74"/>
      <c r="AA30" s="84">
        <v>83.404548587181253</v>
      </c>
      <c r="AB30" s="69">
        <v>71.716057891109571</v>
      </c>
      <c r="AC30" s="69">
        <v>62.949689869055824</v>
      </c>
      <c r="AD30" s="69">
        <v>57.008959338387321</v>
      </c>
      <c r="AE30" s="16">
        <v>52.074431426602338</v>
      </c>
      <c r="AF30" s="75"/>
      <c r="AG30" s="84">
        <v>84.123711340206185</v>
      </c>
      <c r="AH30" s="69">
        <v>72.109965635738831</v>
      </c>
      <c r="AI30" s="69">
        <v>63.78006872852233</v>
      </c>
      <c r="AJ30" s="69">
        <v>56.797250859106526</v>
      </c>
      <c r="AK30" s="16">
        <v>52.219931271477662</v>
      </c>
      <c r="AL30" s="39"/>
      <c r="AM30" s="84">
        <v>84.399504746182416</v>
      </c>
      <c r="AN30" s="69">
        <v>72.843582335947175</v>
      </c>
      <c r="AO30" s="69">
        <v>64.286696932177747</v>
      </c>
      <c r="AP30" s="69">
        <v>58.013481909478607</v>
      </c>
      <c r="AQ30" s="16">
        <v>51.712752785802728</v>
      </c>
      <c r="AR30" s="77"/>
      <c r="AS30" s="84">
        <v>84.484697064334796</v>
      </c>
      <c r="AT30" s="69">
        <v>70.630855715178015</v>
      </c>
      <c r="AU30" s="69">
        <v>61.161773891317928</v>
      </c>
      <c r="AV30" s="69">
        <v>54.403497813866331</v>
      </c>
      <c r="AW30" s="16">
        <v>49.406620861961272</v>
      </c>
      <c r="AX30" s="77"/>
      <c r="AY30" s="84">
        <v>86.050219210840979</v>
      </c>
      <c r="AZ30" s="69">
        <v>73.628271555732695</v>
      </c>
      <c r="BA30" s="69">
        <v>63.836853992294408</v>
      </c>
      <c r="BB30" s="69">
        <v>56.875249103228377</v>
      </c>
      <c r="BC30" s="16">
        <v>51.295336787564771</v>
      </c>
    </row>
    <row r="31" spans="1:55" s="35" customFormat="1" ht="12.75" x14ac:dyDescent="0.2">
      <c r="A31" s="50" t="str">
        <f>VLOOKUP("&lt;Zeilentitel_17&gt;",Uebersetzungen!$B$3:$E$60,Uebersetzungen!$B$2+1,FALSE)</f>
        <v>Ostschweiz</v>
      </c>
      <c r="B31" s="42"/>
      <c r="C31" s="83">
        <v>82.302212223472068</v>
      </c>
      <c r="D31" s="68" t="s">
        <v>233</v>
      </c>
      <c r="E31" s="68" t="s">
        <v>233</v>
      </c>
      <c r="F31" s="68" t="s">
        <v>233</v>
      </c>
      <c r="G31" s="33" t="s">
        <v>233</v>
      </c>
      <c r="H31" s="42"/>
      <c r="I31" s="83">
        <v>82.09349593495935</v>
      </c>
      <c r="J31" s="68">
        <v>70</v>
      </c>
      <c r="K31" s="68" t="s">
        <v>233</v>
      </c>
      <c r="L31" s="68" t="s">
        <v>233</v>
      </c>
      <c r="M31" s="33" t="s">
        <v>233</v>
      </c>
      <c r="N31" s="74"/>
      <c r="O31" s="83">
        <v>78.516228748068002</v>
      </c>
      <c r="P31" s="68">
        <v>66.885625965996908</v>
      </c>
      <c r="Q31" s="68">
        <v>59.119010819165375</v>
      </c>
      <c r="R31" s="68" t="s">
        <v>233</v>
      </c>
      <c r="S31" s="33" t="s">
        <v>233</v>
      </c>
      <c r="T31" s="74"/>
      <c r="U31" s="83">
        <v>81.987447698744774</v>
      </c>
      <c r="V31" s="68">
        <v>67.405857740585773</v>
      </c>
      <c r="W31" s="68">
        <v>59.22594142259414</v>
      </c>
      <c r="X31" s="68">
        <v>53.012552301255234</v>
      </c>
      <c r="Y31" s="33" t="s">
        <v>233</v>
      </c>
      <c r="Z31" s="74"/>
      <c r="AA31" s="83">
        <v>80.144032921810705</v>
      </c>
      <c r="AB31" s="68">
        <v>67.860082304526742</v>
      </c>
      <c r="AC31" s="68">
        <v>59.300411522633745</v>
      </c>
      <c r="AD31" s="68">
        <v>53.497942386831276</v>
      </c>
      <c r="AE31" s="33">
        <v>48.621399176954732</v>
      </c>
      <c r="AF31" s="75"/>
      <c r="AG31" s="83">
        <v>80.438794340783275</v>
      </c>
      <c r="AH31" s="68">
        <v>67.438999384867742</v>
      </c>
      <c r="AI31" s="68">
        <v>59.380766864875945</v>
      </c>
      <c r="AJ31" s="68">
        <v>52.573303260200944</v>
      </c>
      <c r="AK31" s="33">
        <v>47.89829813409883</v>
      </c>
      <c r="AM31" s="83">
        <v>79.747368421052627</v>
      </c>
      <c r="AN31" s="68">
        <v>67.873684210526321</v>
      </c>
      <c r="AO31" s="68">
        <v>58.336842105263152</v>
      </c>
      <c r="AP31" s="68">
        <v>52.673684210526318</v>
      </c>
      <c r="AQ31" s="33">
        <v>47.242105263157896</v>
      </c>
      <c r="AR31" s="77"/>
      <c r="AS31" s="83">
        <v>78.423314029516149</v>
      </c>
      <c r="AT31" s="68">
        <v>64.50588455071923</v>
      </c>
      <c r="AU31" s="68">
        <v>55.109284513356997</v>
      </c>
      <c r="AV31" s="68">
        <v>48.68298150569774</v>
      </c>
      <c r="AW31" s="33">
        <v>43.900616476742016</v>
      </c>
      <c r="AX31" s="77"/>
      <c r="AY31" s="83">
        <v>81.455767077267637</v>
      </c>
      <c r="AZ31" s="68">
        <v>68.533034714445691</v>
      </c>
      <c r="BA31" s="68">
        <v>59.12653975363942</v>
      </c>
      <c r="BB31" s="68">
        <v>51.310190369540877</v>
      </c>
      <c r="BC31" s="33">
        <v>46.024636058230683</v>
      </c>
    </row>
    <row r="32" spans="1:55" s="35" customFormat="1" ht="12.75" x14ac:dyDescent="0.2">
      <c r="A32" s="51" t="str">
        <f>VLOOKUP("&lt;Zeilentitel_18&gt;",Uebersetzungen!$B$3:$E$60,Uebersetzungen!$B$2+1,FALSE)</f>
        <v>Glarus</v>
      </c>
      <c r="B32" s="42"/>
      <c r="C32" s="84">
        <v>81.775700934579447</v>
      </c>
      <c r="D32" s="69" t="s">
        <v>233</v>
      </c>
      <c r="E32" s="69" t="s">
        <v>233</v>
      </c>
      <c r="F32" s="69" t="s">
        <v>233</v>
      </c>
      <c r="G32" s="16" t="s">
        <v>233</v>
      </c>
      <c r="H32" s="42"/>
      <c r="I32" s="84">
        <v>87.341772151898738</v>
      </c>
      <c r="J32" s="69">
        <v>72.784810126582272</v>
      </c>
      <c r="K32" s="69" t="s">
        <v>233</v>
      </c>
      <c r="L32" s="69" t="s">
        <v>233</v>
      </c>
      <c r="M32" s="16" t="s">
        <v>233</v>
      </c>
      <c r="N32" s="81"/>
      <c r="O32" s="84">
        <v>77.575757575757578</v>
      </c>
      <c r="P32" s="69">
        <v>65.454545454545453</v>
      </c>
      <c r="Q32" s="69">
        <v>58.18181818181818</v>
      </c>
      <c r="R32" s="69" t="s">
        <v>233</v>
      </c>
      <c r="S32" s="16" t="s">
        <v>233</v>
      </c>
      <c r="T32" s="81"/>
      <c r="U32" s="84">
        <v>81.818181818181827</v>
      </c>
      <c r="V32" s="69">
        <v>63.636363636363633</v>
      </c>
      <c r="W32" s="69">
        <v>55.944055944055947</v>
      </c>
      <c r="X32" s="69">
        <v>50.349650349650354</v>
      </c>
      <c r="Y32" s="16" t="s">
        <v>233</v>
      </c>
      <c r="Z32" s="81"/>
      <c r="AA32" s="84">
        <v>79.861111111111114</v>
      </c>
      <c r="AB32" s="69">
        <v>68.055555555555557</v>
      </c>
      <c r="AC32" s="69">
        <v>52.777777777777779</v>
      </c>
      <c r="AD32" s="69">
        <v>47.222222222222221</v>
      </c>
      <c r="AE32" s="16">
        <v>44.444444444444443</v>
      </c>
      <c r="AF32" s="81"/>
      <c r="AG32" s="84">
        <v>80.597014925373131</v>
      </c>
      <c r="AH32" s="69">
        <v>64.925373134328353</v>
      </c>
      <c r="AI32" s="69">
        <v>55.223880597014926</v>
      </c>
      <c r="AJ32" s="69">
        <v>46.268656716417908</v>
      </c>
      <c r="AK32" s="16">
        <v>41.791044776119399</v>
      </c>
      <c r="AL32" s="39"/>
      <c r="AM32" s="84">
        <v>82.307692307692307</v>
      </c>
      <c r="AN32" s="69">
        <v>70</v>
      </c>
      <c r="AO32" s="69">
        <v>62.307692307692307</v>
      </c>
      <c r="AP32" s="69">
        <v>52.307692307692314</v>
      </c>
      <c r="AQ32" s="16">
        <v>50</v>
      </c>
      <c r="AR32" s="78"/>
      <c r="AS32" s="84">
        <v>78.75</v>
      </c>
      <c r="AT32" s="69">
        <v>64.375</v>
      </c>
      <c r="AU32" s="69">
        <v>52.5</v>
      </c>
      <c r="AV32" s="69">
        <v>44.375</v>
      </c>
      <c r="AW32" s="16">
        <v>40</v>
      </c>
      <c r="AX32" s="78"/>
      <c r="AY32" s="84">
        <v>85.981308411214954</v>
      </c>
      <c r="AZ32" s="69">
        <v>69.158878504672899</v>
      </c>
      <c r="BA32" s="69">
        <v>64.485981308411212</v>
      </c>
      <c r="BB32" s="69">
        <v>58.878504672897193</v>
      </c>
      <c r="BC32" s="16">
        <v>54.205607476635507</v>
      </c>
    </row>
    <row r="33" spans="1:55" s="35" customFormat="1" ht="12.75" x14ac:dyDescent="0.2">
      <c r="A33" s="51" t="str">
        <f>VLOOKUP("&lt;Zeilentitel_19&gt;",Uebersetzungen!$B$3:$E$60,Uebersetzungen!$B$2+1,FALSE)</f>
        <v>Schaffhausen</v>
      </c>
      <c r="B33" s="42"/>
      <c r="C33" s="84">
        <v>83.569405099150146</v>
      </c>
      <c r="D33" s="69" t="s">
        <v>233</v>
      </c>
      <c r="E33" s="69" t="s">
        <v>233</v>
      </c>
      <c r="F33" s="69" t="s">
        <v>233</v>
      </c>
      <c r="G33" s="16" t="s">
        <v>233</v>
      </c>
      <c r="H33" s="42"/>
      <c r="I33" s="84">
        <v>80</v>
      </c>
      <c r="J33" s="69">
        <v>67.323943661971825</v>
      </c>
      <c r="K33" s="69" t="s">
        <v>233</v>
      </c>
      <c r="L33" s="69" t="s">
        <v>233</v>
      </c>
      <c r="M33" s="16" t="s">
        <v>233</v>
      </c>
      <c r="N33" s="80"/>
      <c r="O33" s="84">
        <v>77.595628415300538</v>
      </c>
      <c r="P33" s="69">
        <v>68.579234972677597</v>
      </c>
      <c r="Q33" s="69">
        <v>60.928961748633881</v>
      </c>
      <c r="R33" s="69" t="s">
        <v>233</v>
      </c>
      <c r="S33" s="16" t="s">
        <v>233</v>
      </c>
      <c r="T33" s="80"/>
      <c r="U33" s="84">
        <v>81.538461538461533</v>
      </c>
      <c r="V33" s="69">
        <v>68.307692307692307</v>
      </c>
      <c r="W33" s="69">
        <v>57.230769230769226</v>
      </c>
      <c r="X33" s="69">
        <v>51.384615384615387</v>
      </c>
      <c r="Y33" s="16" t="s">
        <v>233</v>
      </c>
      <c r="Z33" s="80"/>
      <c r="AA33" s="84">
        <v>80.057803468208093</v>
      </c>
      <c r="AB33" s="69">
        <v>67.341040462427742</v>
      </c>
      <c r="AC33" s="69">
        <v>58.381502890173408</v>
      </c>
      <c r="AD33" s="69">
        <v>54.624277456647398</v>
      </c>
      <c r="AE33" s="16">
        <v>50.867052023121381</v>
      </c>
      <c r="AF33" s="80"/>
      <c r="AG33" s="84">
        <v>81.741573033707866</v>
      </c>
      <c r="AH33" s="69">
        <v>72.19101123595506</v>
      </c>
      <c r="AI33" s="69">
        <v>62.359550561797747</v>
      </c>
      <c r="AJ33" s="69">
        <v>53.932584269662918</v>
      </c>
      <c r="AK33" s="16">
        <v>48.876404494382022</v>
      </c>
      <c r="AL33" s="39"/>
      <c r="AM33" s="84">
        <v>77.84615384615384</v>
      </c>
      <c r="AN33" s="69">
        <v>64.923076923076934</v>
      </c>
      <c r="AO33" s="69">
        <v>54.769230769230774</v>
      </c>
      <c r="AP33" s="69">
        <v>50.153846153846146</v>
      </c>
      <c r="AQ33" s="16">
        <v>46.46153846153846</v>
      </c>
      <c r="AR33" s="78"/>
      <c r="AS33" s="84">
        <v>84.019370460048421</v>
      </c>
      <c r="AT33" s="69">
        <v>66.343825665859569</v>
      </c>
      <c r="AU33" s="69">
        <v>57.869249394673126</v>
      </c>
      <c r="AV33" s="69">
        <v>50.121065375302663</v>
      </c>
      <c r="AW33" s="16">
        <v>44.552058111380141</v>
      </c>
      <c r="AX33" s="78"/>
      <c r="AY33" s="84">
        <v>72.189349112426044</v>
      </c>
      <c r="AZ33" s="69">
        <v>63.31360946745562</v>
      </c>
      <c r="BA33" s="69">
        <v>51.183431952662716</v>
      </c>
      <c r="BB33" s="69">
        <v>42.307692307692307</v>
      </c>
      <c r="BC33" s="16">
        <v>38.461538461538467</v>
      </c>
    </row>
    <row r="34" spans="1:55" s="35" customFormat="1" ht="12.75" x14ac:dyDescent="0.2">
      <c r="A34" s="51" t="str">
        <f>VLOOKUP("&lt;Zeilentitel_20&gt;",Uebersetzungen!$B$3:$E$60,Uebersetzungen!$B$2+1,FALSE)</f>
        <v>Appenzell Ausserrhoden</v>
      </c>
      <c r="B34" s="42"/>
      <c r="C34" s="84">
        <v>81.228668941979521</v>
      </c>
      <c r="D34" s="69" t="s">
        <v>233</v>
      </c>
      <c r="E34" s="69" t="s">
        <v>233</v>
      </c>
      <c r="F34" s="69" t="s">
        <v>233</v>
      </c>
      <c r="G34" s="16" t="s">
        <v>233</v>
      </c>
      <c r="H34" s="42"/>
      <c r="I34" s="84">
        <v>74.385964912280699</v>
      </c>
      <c r="J34" s="69">
        <v>63.508771929824562</v>
      </c>
      <c r="K34" s="69" t="s">
        <v>233</v>
      </c>
      <c r="L34" s="69" t="s">
        <v>233</v>
      </c>
      <c r="M34" s="16" t="s">
        <v>233</v>
      </c>
      <c r="N34" s="80"/>
      <c r="O34" s="84">
        <v>83.713355048859938</v>
      </c>
      <c r="P34" s="69">
        <v>72.638436482084686</v>
      </c>
      <c r="Q34" s="69">
        <v>64.820846905537451</v>
      </c>
      <c r="R34" s="69" t="s">
        <v>233</v>
      </c>
      <c r="S34" s="16" t="s">
        <v>233</v>
      </c>
      <c r="T34" s="80"/>
      <c r="U34" s="84">
        <v>80.514705882352942</v>
      </c>
      <c r="V34" s="69">
        <v>65.441176470588232</v>
      </c>
      <c r="W34" s="69">
        <v>59.191176470588239</v>
      </c>
      <c r="X34" s="69">
        <v>51.102941176470587</v>
      </c>
      <c r="Y34" s="16" t="s">
        <v>233</v>
      </c>
      <c r="Z34" s="80"/>
      <c r="AA34" s="84">
        <v>79.150579150579148</v>
      </c>
      <c r="AB34" s="69">
        <v>68.339768339768341</v>
      </c>
      <c r="AC34" s="69">
        <v>59.845559845559848</v>
      </c>
      <c r="AD34" s="69">
        <v>54.054054054054056</v>
      </c>
      <c r="AE34" s="16">
        <v>49.420849420849422</v>
      </c>
      <c r="AF34" s="80"/>
      <c r="AG34" s="84">
        <v>81.125827814569533</v>
      </c>
      <c r="AH34" s="69">
        <v>65.562913907284766</v>
      </c>
      <c r="AI34" s="69">
        <v>56.29139072847682</v>
      </c>
      <c r="AJ34" s="69">
        <v>47.682119205298015</v>
      </c>
      <c r="AK34" s="16">
        <v>42.715231788079471</v>
      </c>
      <c r="AL34" s="39"/>
      <c r="AM34" s="84">
        <v>83.093525179856115</v>
      </c>
      <c r="AN34" s="69">
        <v>69.7841726618705</v>
      </c>
      <c r="AO34" s="69">
        <v>57.553956834532372</v>
      </c>
      <c r="AP34" s="69">
        <v>50</v>
      </c>
      <c r="AQ34" s="16">
        <v>44.964028776978417</v>
      </c>
      <c r="AR34" s="78"/>
      <c r="AS34" s="84">
        <v>82.450331125827816</v>
      </c>
      <c r="AT34" s="69">
        <v>68.211920529801333</v>
      </c>
      <c r="AU34" s="69">
        <v>59.271523178807954</v>
      </c>
      <c r="AV34" s="69">
        <v>49.668874172185426</v>
      </c>
      <c r="AW34" s="16">
        <v>44.039735099337747</v>
      </c>
      <c r="AX34" s="78"/>
      <c r="AY34" s="84">
        <v>80.586080586080584</v>
      </c>
      <c r="AZ34" s="69">
        <v>65.934065934065927</v>
      </c>
      <c r="BA34" s="69">
        <v>57.509157509157504</v>
      </c>
      <c r="BB34" s="69">
        <v>49.08424908424908</v>
      </c>
      <c r="BC34" s="16">
        <v>44.322344322344321</v>
      </c>
    </row>
    <row r="35" spans="1:55" s="35" customFormat="1" ht="12.75" x14ac:dyDescent="0.2">
      <c r="A35" s="51" t="str">
        <f>VLOOKUP("&lt;Zeilentitel_21&gt;",Uebersetzungen!$B$3:$E$60,Uebersetzungen!$B$2+1,FALSE)</f>
        <v>Appenzell Innerrhoden</v>
      </c>
      <c r="B35" s="42"/>
      <c r="C35" s="84">
        <v>76.08695652173914</v>
      </c>
      <c r="D35" s="69" t="s">
        <v>233</v>
      </c>
      <c r="E35" s="69" t="s">
        <v>233</v>
      </c>
      <c r="F35" s="69" t="s">
        <v>233</v>
      </c>
      <c r="G35" s="16" t="s">
        <v>233</v>
      </c>
      <c r="H35" s="42"/>
      <c r="I35" s="84">
        <v>80.769230769230774</v>
      </c>
      <c r="J35" s="69">
        <v>67.948717948717956</v>
      </c>
      <c r="K35" s="69" t="s">
        <v>233</v>
      </c>
      <c r="L35" s="69" t="s">
        <v>233</v>
      </c>
      <c r="M35" s="16" t="s">
        <v>233</v>
      </c>
      <c r="N35" s="80"/>
      <c r="O35" s="84">
        <v>75</v>
      </c>
      <c r="P35" s="69">
        <v>60.416666666666664</v>
      </c>
      <c r="Q35" s="69">
        <v>56.25</v>
      </c>
      <c r="R35" s="69" t="s">
        <v>233</v>
      </c>
      <c r="S35" s="16" t="s">
        <v>233</v>
      </c>
      <c r="T35" s="80"/>
      <c r="U35" s="84">
        <v>73.239436619718319</v>
      </c>
      <c r="V35" s="69">
        <v>64.788732394366207</v>
      </c>
      <c r="W35" s="69">
        <v>53.521126760563376</v>
      </c>
      <c r="X35" s="69">
        <v>50.704225352112672</v>
      </c>
      <c r="Y35" s="16" t="s">
        <v>233</v>
      </c>
      <c r="Z35" s="80"/>
      <c r="AA35" s="84">
        <v>76.056338028169009</v>
      </c>
      <c r="AB35" s="69">
        <v>66.197183098591552</v>
      </c>
      <c r="AC35" s="69">
        <v>56.338028169014088</v>
      </c>
      <c r="AD35" s="69">
        <v>52.112676056338024</v>
      </c>
      <c r="AE35" s="16">
        <v>49.295774647887328</v>
      </c>
      <c r="AF35" s="80"/>
      <c r="AG35" s="84">
        <v>87.058823529411768</v>
      </c>
      <c r="AH35" s="69">
        <v>75.294117647058826</v>
      </c>
      <c r="AI35" s="69">
        <v>69.411764705882348</v>
      </c>
      <c r="AJ35" s="69">
        <v>63.529411764705877</v>
      </c>
      <c r="AK35" s="16">
        <v>60</v>
      </c>
      <c r="AL35" s="39"/>
      <c r="AM35" s="84">
        <v>79.220779220779221</v>
      </c>
      <c r="AN35" s="69">
        <v>66.233766233766232</v>
      </c>
      <c r="AO35" s="69">
        <v>58.441558441558442</v>
      </c>
      <c r="AP35" s="69">
        <v>54.54545454545454</v>
      </c>
      <c r="AQ35" s="16">
        <v>41.558441558441558</v>
      </c>
      <c r="AR35" s="78"/>
      <c r="AS35" s="84">
        <v>79.166666666666657</v>
      </c>
      <c r="AT35" s="69">
        <v>62.5</v>
      </c>
      <c r="AU35" s="69">
        <v>56.25</v>
      </c>
      <c r="AV35" s="69">
        <v>48.958333333333329</v>
      </c>
      <c r="AW35" s="16">
        <v>44.791666666666671</v>
      </c>
      <c r="AX35" s="78"/>
      <c r="AY35" s="84">
        <v>84.523809523809518</v>
      </c>
      <c r="AZ35" s="69">
        <v>70.238095238095227</v>
      </c>
      <c r="BA35" s="69">
        <v>55.952380952380956</v>
      </c>
      <c r="BB35" s="69">
        <v>46.428571428571431</v>
      </c>
      <c r="BC35" s="16">
        <v>41.666666666666671</v>
      </c>
    </row>
    <row r="36" spans="1:55" s="35" customFormat="1" ht="12.75" x14ac:dyDescent="0.2">
      <c r="A36" s="51" t="str">
        <f>VLOOKUP("&lt;Zeilentitel_22&gt;",Uebersetzungen!$B$3:$E$60,Uebersetzungen!$B$2+1,FALSE)</f>
        <v>St. Gallen</v>
      </c>
      <c r="B36" s="42"/>
      <c r="C36" s="84">
        <v>81.573896353166987</v>
      </c>
      <c r="D36" s="69" t="s">
        <v>233</v>
      </c>
      <c r="E36" s="69" t="s">
        <v>233</v>
      </c>
      <c r="F36" s="69" t="s">
        <v>233</v>
      </c>
      <c r="G36" s="16" t="s">
        <v>233</v>
      </c>
      <c r="H36" s="42"/>
      <c r="I36" s="84">
        <v>81.454367984382628</v>
      </c>
      <c r="J36" s="69">
        <v>69.399707174231324</v>
      </c>
      <c r="K36" s="69" t="s">
        <v>233</v>
      </c>
      <c r="L36" s="69" t="s">
        <v>233</v>
      </c>
      <c r="M36" s="16" t="s">
        <v>233</v>
      </c>
      <c r="N36" s="80"/>
      <c r="O36" s="84">
        <v>77.89473684210526</v>
      </c>
      <c r="P36" s="69">
        <v>65.167464114832541</v>
      </c>
      <c r="Q36" s="69">
        <v>57.368421052631582</v>
      </c>
      <c r="R36" s="69" t="s">
        <v>233</v>
      </c>
      <c r="S36" s="16" t="s">
        <v>233</v>
      </c>
      <c r="T36" s="80"/>
      <c r="U36" s="84">
        <v>81.327389796929168</v>
      </c>
      <c r="V36" s="69">
        <v>65.626547795938578</v>
      </c>
      <c r="W36" s="69">
        <v>57.751362060425947</v>
      </c>
      <c r="X36" s="69">
        <v>51.956414066369497</v>
      </c>
      <c r="Y36" s="16" t="s">
        <v>233</v>
      </c>
      <c r="Z36" s="80"/>
      <c r="AA36" s="84">
        <v>79.819277108433738</v>
      </c>
      <c r="AB36" s="69">
        <v>67.018072289156621</v>
      </c>
      <c r="AC36" s="69">
        <v>58.283132530120483</v>
      </c>
      <c r="AD36" s="69">
        <v>52.911646586345384</v>
      </c>
      <c r="AE36" s="16">
        <v>48.644578313253014</v>
      </c>
      <c r="AF36" s="80"/>
      <c r="AG36" s="84">
        <v>80.538202787121577</v>
      </c>
      <c r="AH36" s="69">
        <v>66.842864007688604</v>
      </c>
      <c r="AI36" s="69">
        <v>58.385391638635276</v>
      </c>
      <c r="AJ36" s="69">
        <v>51.609802979336862</v>
      </c>
      <c r="AK36" s="16">
        <v>46.900528592023065</v>
      </c>
      <c r="AL36" s="39"/>
      <c r="AM36" s="84">
        <v>79.321148825065279</v>
      </c>
      <c r="AN36" s="69">
        <v>67.728459530026115</v>
      </c>
      <c r="AO36" s="69">
        <v>57.38903394255874</v>
      </c>
      <c r="AP36" s="69">
        <v>51.64490861618799</v>
      </c>
      <c r="AQ36" s="16">
        <v>46.736292428198432</v>
      </c>
      <c r="AR36" s="78"/>
      <c r="AS36" s="84">
        <v>78.366042902784116</v>
      </c>
      <c r="AT36" s="69">
        <v>65.449566408032865</v>
      </c>
      <c r="AU36" s="69">
        <v>55.180282975810137</v>
      </c>
      <c r="AV36" s="69">
        <v>48.379735280693751</v>
      </c>
      <c r="AW36" s="16">
        <v>43.404837973528068</v>
      </c>
      <c r="AX36" s="78"/>
      <c r="AY36" s="84">
        <v>81.366459627329192</v>
      </c>
      <c r="AZ36" s="69">
        <v>68.831168831168839</v>
      </c>
      <c r="BA36" s="69">
        <v>60.02258610954263</v>
      </c>
      <c r="BB36" s="69">
        <v>52.45623941276115</v>
      </c>
      <c r="BC36" s="16">
        <v>46.80971202710333</v>
      </c>
    </row>
    <row r="37" spans="1:55" s="35" customFormat="1" ht="12.75" x14ac:dyDescent="0.2">
      <c r="A37" s="59" t="str">
        <f>VLOOKUP("&lt;Zeilentitel_23&gt;",Uebersetzungen!$B$3:$E$60,Uebersetzungen!$B$2+1,FALSE)</f>
        <v>Graubünden</v>
      </c>
      <c r="B37" s="42"/>
      <c r="C37" s="85">
        <v>84.452975047984651</v>
      </c>
      <c r="D37" s="70" t="s">
        <v>233</v>
      </c>
      <c r="E37" s="70" t="s">
        <v>233</v>
      </c>
      <c r="F37" s="70" t="s">
        <v>233</v>
      </c>
      <c r="G37" s="62" t="s">
        <v>233</v>
      </c>
      <c r="H37" s="42"/>
      <c r="I37" s="85">
        <v>84.245076586433271</v>
      </c>
      <c r="J37" s="70">
        <v>73.522975929978116</v>
      </c>
      <c r="K37" s="70" t="s">
        <v>233</v>
      </c>
      <c r="L37" s="70" t="s">
        <v>233</v>
      </c>
      <c r="M37" s="62" t="s">
        <v>233</v>
      </c>
      <c r="N37" s="80"/>
      <c r="O37" s="85">
        <v>80.587618048268624</v>
      </c>
      <c r="P37" s="70">
        <v>70.828961175236088</v>
      </c>
      <c r="Q37" s="70">
        <v>63.16894018887723</v>
      </c>
      <c r="R37" s="70" t="s">
        <v>233</v>
      </c>
      <c r="S37" s="62" t="s">
        <v>233</v>
      </c>
      <c r="T37" s="80"/>
      <c r="U37" s="85">
        <v>85.858585858585855</v>
      </c>
      <c r="V37" s="70">
        <v>71.043771043771045</v>
      </c>
      <c r="W37" s="70">
        <v>62.850729517396189</v>
      </c>
      <c r="X37" s="70">
        <v>56.004489337822669</v>
      </c>
      <c r="Y37" s="62" t="s">
        <v>233</v>
      </c>
      <c r="Z37" s="80"/>
      <c r="AA37" s="85">
        <v>82.229965156794421</v>
      </c>
      <c r="AB37" s="70">
        <v>69.57026713124273</v>
      </c>
      <c r="AC37" s="70">
        <v>61.207897793263641</v>
      </c>
      <c r="AD37" s="70">
        <v>54.471544715447152</v>
      </c>
      <c r="AE37" s="62">
        <v>48.548199767711964</v>
      </c>
      <c r="AF37" s="80"/>
      <c r="AG37" s="85">
        <v>82.171428571428578</v>
      </c>
      <c r="AH37" s="70">
        <v>70.399999999999991</v>
      </c>
      <c r="AI37" s="70">
        <v>63.657142857142858</v>
      </c>
      <c r="AJ37" s="70">
        <v>58.628571428571433</v>
      </c>
      <c r="AK37" s="62">
        <v>54.171428571428571</v>
      </c>
      <c r="AL37" s="39"/>
      <c r="AM37" s="85">
        <v>80.880773361976367</v>
      </c>
      <c r="AN37" s="70">
        <v>70.354457572502682</v>
      </c>
      <c r="AO37" s="70">
        <v>61.43931256713212</v>
      </c>
      <c r="AP37" s="70">
        <v>54.672395273899035</v>
      </c>
      <c r="AQ37" s="62">
        <v>47.583243823845329</v>
      </c>
      <c r="AR37" s="78"/>
      <c r="AS37" s="85">
        <v>80.038204393505254</v>
      </c>
      <c r="AT37" s="70">
        <v>67.43075453677173</v>
      </c>
      <c r="AU37" s="70">
        <v>57.975167144221587</v>
      </c>
      <c r="AV37" s="70">
        <v>52.340019102196756</v>
      </c>
      <c r="AW37" s="62">
        <v>47.564469914040117</v>
      </c>
      <c r="AX37" s="78"/>
      <c r="AY37" s="85">
        <v>84.111111111111114</v>
      </c>
      <c r="AZ37" s="70">
        <v>71.666666666666671</v>
      </c>
      <c r="BA37" s="70">
        <v>62.55555555555555</v>
      </c>
      <c r="BB37" s="70">
        <v>54.111111111111107</v>
      </c>
      <c r="BC37" s="62">
        <v>48</v>
      </c>
    </row>
    <row r="38" spans="1:55" s="35" customFormat="1" ht="12.75" x14ac:dyDescent="0.2">
      <c r="A38" s="51" t="str">
        <f>VLOOKUP("&lt;Zeilentitel_24&gt;",Uebersetzungen!$B$3:$E$60,Uebersetzungen!$B$2+1,FALSE)</f>
        <v>Thurgau</v>
      </c>
      <c r="B38" s="42"/>
      <c r="C38" s="84">
        <v>82.165605095541409</v>
      </c>
      <c r="D38" s="69" t="s">
        <v>233</v>
      </c>
      <c r="E38" s="69" t="s">
        <v>233</v>
      </c>
      <c r="F38" s="69" t="s">
        <v>233</v>
      </c>
      <c r="G38" s="16" t="s">
        <v>233</v>
      </c>
      <c r="H38" s="42"/>
      <c r="I38" s="84">
        <v>83.533765032377431</v>
      </c>
      <c r="J38" s="69">
        <v>70.490286771507854</v>
      </c>
      <c r="K38" s="69" t="s">
        <v>233</v>
      </c>
      <c r="L38" s="69" t="s">
        <v>233</v>
      </c>
      <c r="M38" s="16" t="s">
        <v>233</v>
      </c>
      <c r="N38" s="80"/>
      <c r="O38" s="84">
        <v>77.314428690575483</v>
      </c>
      <c r="P38" s="69">
        <v>65.471226021684743</v>
      </c>
      <c r="Q38" s="69">
        <v>57.2977481234362</v>
      </c>
      <c r="R38" s="69" t="s">
        <v>233</v>
      </c>
      <c r="S38" s="16" t="s">
        <v>233</v>
      </c>
      <c r="T38" s="80"/>
      <c r="U38" s="84">
        <v>81.114258734655337</v>
      </c>
      <c r="V38" s="69">
        <v>68.64966949952786</v>
      </c>
      <c r="W38" s="69">
        <v>60.434372049102926</v>
      </c>
      <c r="X38" s="69">
        <v>54.013220018885747</v>
      </c>
      <c r="Y38" s="16" t="s">
        <v>233</v>
      </c>
      <c r="Z38" s="80"/>
      <c r="AA38" s="84">
        <v>79.696714406065723</v>
      </c>
      <c r="AB38" s="69">
        <v>68.155012636899741</v>
      </c>
      <c r="AC38" s="69">
        <v>60.741364785172699</v>
      </c>
      <c r="AD38" s="69">
        <v>54.170176916596461</v>
      </c>
      <c r="AE38" s="16">
        <v>48.272957034540859</v>
      </c>
      <c r="AF38" s="80"/>
      <c r="AG38" s="84">
        <v>77.58620689655173</v>
      </c>
      <c r="AH38" s="69">
        <v>64.750957854406138</v>
      </c>
      <c r="AI38" s="69">
        <v>57.375478927203062</v>
      </c>
      <c r="AJ38" s="69">
        <v>50.287356321839084</v>
      </c>
      <c r="AK38" s="16">
        <v>45.593869731800766</v>
      </c>
      <c r="AM38" s="84">
        <v>78.976234003656316</v>
      </c>
      <c r="AN38" s="69">
        <v>66.270566727605114</v>
      </c>
      <c r="AO38" s="69">
        <v>58.135283363802557</v>
      </c>
      <c r="AP38" s="69">
        <v>54.113345521023767</v>
      </c>
      <c r="AQ38" s="16">
        <v>48.720292504570381</v>
      </c>
      <c r="AR38" s="78"/>
      <c r="AS38" s="84">
        <v>73.86363636363636</v>
      </c>
      <c r="AT38" s="69">
        <v>58.56643356643356</v>
      </c>
      <c r="AU38" s="69">
        <v>50.52447552447552</v>
      </c>
      <c r="AV38" s="69">
        <v>45.71678321678322</v>
      </c>
      <c r="AW38" s="16">
        <v>41.6958041958042</v>
      </c>
      <c r="AX38" s="78"/>
      <c r="AY38" s="84">
        <v>81.854838709677423</v>
      </c>
      <c r="AZ38" s="69">
        <v>67.439516129032256</v>
      </c>
      <c r="BA38" s="69">
        <v>57.258064516129039</v>
      </c>
      <c r="BB38" s="69">
        <v>50</v>
      </c>
      <c r="BC38" s="16">
        <v>45.362903225806448</v>
      </c>
    </row>
    <row r="39" spans="1:55" s="35" customFormat="1" ht="12.75" x14ac:dyDescent="0.2">
      <c r="A39" s="50" t="str">
        <f>VLOOKUP("&lt;Zeilentitel_25&gt;",Uebersetzungen!$B$3:$E$60,Uebersetzungen!$B$2+1,FALSE)</f>
        <v>Zentralschweiz</v>
      </c>
      <c r="B39" s="42"/>
      <c r="C39" s="83">
        <v>84.17003269859589</v>
      </c>
      <c r="D39" s="68" t="s">
        <v>233</v>
      </c>
      <c r="E39" s="68" t="s">
        <v>233</v>
      </c>
      <c r="F39" s="68" t="s">
        <v>233</v>
      </c>
      <c r="G39" s="33" t="s">
        <v>233</v>
      </c>
      <c r="H39" s="42"/>
      <c r="I39" s="83">
        <v>83.983402489626556</v>
      </c>
      <c r="J39" s="68">
        <v>72.365145228215766</v>
      </c>
      <c r="K39" s="68" t="s">
        <v>233</v>
      </c>
      <c r="L39" s="68" t="s">
        <v>233</v>
      </c>
      <c r="M39" s="33" t="s">
        <v>233</v>
      </c>
      <c r="N39" s="74"/>
      <c r="O39" s="83">
        <v>82.528464860620346</v>
      </c>
      <c r="P39" s="68">
        <v>70.533961523360816</v>
      </c>
      <c r="Q39" s="68">
        <v>62.112288967412645</v>
      </c>
      <c r="R39" s="68" t="s">
        <v>233</v>
      </c>
      <c r="S39" s="33" t="s">
        <v>233</v>
      </c>
      <c r="T39" s="74"/>
      <c r="U39" s="83">
        <v>83.711875405580798</v>
      </c>
      <c r="V39" s="68">
        <v>70.127622755786291</v>
      </c>
      <c r="W39" s="68">
        <v>61.194029850746269</v>
      </c>
      <c r="X39" s="68">
        <v>55.202249621457931</v>
      </c>
      <c r="Y39" s="33" t="s">
        <v>233</v>
      </c>
      <c r="Z39" s="74"/>
      <c r="AA39" s="83">
        <v>82.546337157987651</v>
      </c>
      <c r="AB39" s="68">
        <v>70.233892321270957</v>
      </c>
      <c r="AC39" s="68">
        <v>61.429832303618717</v>
      </c>
      <c r="AD39" s="68">
        <v>55.582524271844655</v>
      </c>
      <c r="AE39" s="33">
        <v>50.573698146513678</v>
      </c>
      <c r="AF39" s="75"/>
      <c r="AG39" s="83">
        <v>83.814898419864562</v>
      </c>
      <c r="AH39" s="68">
        <v>70.22573363431151</v>
      </c>
      <c r="AI39" s="68">
        <v>61.8510158013544</v>
      </c>
      <c r="AJ39" s="68">
        <v>54.627539503386004</v>
      </c>
      <c r="AK39" s="33">
        <v>49.187358916478559</v>
      </c>
      <c r="AL39" s="39"/>
      <c r="AM39" s="83">
        <v>81.80853322012311</v>
      </c>
      <c r="AN39" s="68">
        <v>69.178518361282102</v>
      </c>
      <c r="AO39" s="68">
        <v>60.072171513479091</v>
      </c>
      <c r="AP39" s="68">
        <v>53.895139036298026</v>
      </c>
      <c r="AQ39" s="33">
        <v>48.694544682657607</v>
      </c>
      <c r="AR39" s="77"/>
      <c r="AS39" s="83">
        <v>81.859317153434802</v>
      </c>
      <c r="AT39" s="68">
        <v>68.531468531468533</v>
      </c>
      <c r="AU39" s="68">
        <v>59.481694775812421</v>
      </c>
      <c r="AV39" s="68">
        <v>52.180172768408063</v>
      </c>
      <c r="AW39" s="33">
        <v>46.647470176881939</v>
      </c>
      <c r="AX39" s="77"/>
      <c r="AY39" s="83">
        <v>83.479667282809615</v>
      </c>
      <c r="AZ39" s="68">
        <v>69.916820702402958</v>
      </c>
      <c r="BA39" s="68">
        <v>60.605360443622928</v>
      </c>
      <c r="BB39" s="68">
        <v>54.08964879852126</v>
      </c>
      <c r="BC39" s="33">
        <v>47.989833641404807</v>
      </c>
    </row>
    <row r="40" spans="1:55" s="35" customFormat="1" ht="12.75" x14ac:dyDescent="0.2">
      <c r="A40" s="51" t="str">
        <f>VLOOKUP("&lt;Zeilentitel_26&gt;",Uebersetzungen!$B$3:$E$60,Uebersetzungen!$B$2+1,FALSE)</f>
        <v>Luzern</v>
      </c>
      <c r="B40" s="42"/>
      <c r="C40" s="84">
        <v>84.027381631488879</v>
      </c>
      <c r="D40" s="69" t="s">
        <v>233</v>
      </c>
      <c r="E40" s="69" t="s">
        <v>233</v>
      </c>
      <c r="F40" s="69" t="s">
        <v>233</v>
      </c>
      <c r="G40" s="16" t="s">
        <v>233</v>
      </c>
      <c r="H40" s="42"/>
      <c r="I40" s="84">
        <v>84.581218274111677</v>
      </c>
      <c r="J40" s="69">
        <v>72.335025380710661</v>
      </c>
      <c r="K40" s="69" t="s">
        <v>233</v>
      </c>
      <c r="L40" s="69" t="s">
        <v>233</v>
      </c>
      <c r="M40" s="16" t="s">
        <v>233</v>
      </c>
      <c r="N40" s="80"/>
      <c r="O40" s="84">
        <v>83.489784649364992</v>
      </c>
      <c r="P40" s="69">
        <v>71.949199337382666</v>
      </c>
      <c r="Q40" s="69">
        <v>64.053009387078959</v>
      </c>
      <c r="R40" s="69" t="s">
        <v>233</v>
      </c>
      <c r="S40" s="16" t="s">
        <v>233</v>
      </c>
      <c r="T40" s="80"/>
      <c r="U40" s="84">
        <v>83.906554185593777</v>
      </c>
      <c r="V40" s="69">
        <v>70.473718364698243</v>
      </c>
      <c r="W40" s="69">
        <v>61.713173264114204</v>
      </c>
      <c r="X40" s="69">
        <v>56.71641791044776</v>
      </c>
      <c r="Y40" s="16" t="s">
        <v>233</v>
      </c>
      <c r="Z40" s="80"/>
      <c r="AA40" s="84">
        <v>83.541927409261575</v>
      </c>
      <c r="AB40" s="69">
        <v>71.964956195244056</v>
      </c>
      <c r="AC40" s="69">
        <v>63.892365456821018</v>
      </c>
      <c r="AD40" s="69">
        <v>58.135168961201501</v>
      </c>
      <c r="AE40" s="16">
        <v>53.128911138923648</v>
      </c>
      <c r="AF40" s="80"/>
      <c r="AG40" s="84">
        <v>85.290482076637815</v>
      </c>
      <c r="AH40" s="69">
        <v>70.889987639060564</v>
      </c>
      <c r="AI40" s="69">
        <v>61.742892459826948</v>
      </c>
      <c r="AJ40" s="69">
        <v>55.067985166872681</v>
      </c>
      <c r="AK40" s="16">
        <v>50.30902348578492</v>
      </c>
      <c r="AL40" s="39"/>
      <c r="AM40" s="84">
        <v>82.366071428571431</v>
      </c>
      <c r="AN40" s="69">
        <v>70.200892857142861</v>
      </c>
      <c r="AO40" s="69">
        <v>61.216517857142861</v>
      </c>
      <c r="AP40" s="69">
        <v>54.6875</v>
      </c>
      <c r="AQ40" s="16">
        <v>49.107142857142854</v>
      </c>
      <c r="AR40" s="78"/>
      <c r="AS40" s="84">
        <v>80.254424778761063</v>
      </c>
      <c r="AT40" s="69">
        <v>67.36725663716814</v>
      </c>
      <c r="AU40" s="69">
        <v>59.734513274336287</v>
      </c>
      <c r="AV40" s="69">
        <v>52.599557522123895</v>
      </c>
      <c r="AW40" s="16">
        <v>47.123893805309734</v>
      </c>
      <c r="AX40" s="78"/>
      <c r="AY40" s="84">
        <v>83.193863319386324</v>
      </c>
      <c r="AZ40" s="69">
        <v>69.6652719665272</v>
      </c>
      <c r="BA40" s="69">
        <v>62.412831241283129</v>
      </c>
      <c r="BB40" s="69">
        <v>55.299860529986056</v>
      </c>
      <c r="BC40" s="16">
        <v>48.744769874476987</v>
      </c>
    </row>
    <row r="41" spans="1:55" s="35" customFormat="1" ht="12.75" x14ac:dyDescent="0.2">
      <c r="A41" s="51" t="str">
        <f>VLOOKUP("&lt;Zeilentitel_27&gt;",Uebersetzungen!$B$3:$E$60,Uebersetzungen!$B$2+1,FALSE)</f>
        <v>Uri</v>
      </c>
      <c r="B41" s="42"/>
      <c r="C41" s="84">
        <v>81.44329896907216</v>
      </c>
      <c r="D41" s="69" t="s">
        <v>233</v>
      </c>
      <c r="E41" s="69" t="s">
        <v>233</v>
      </c>
      <c r="F41" s="69" t="s">
        <v>233</v>
      </c>
      <c r="G41" s="16" t="s">
        <v>233</v>
      </c>
      <c r="H41" s="42"/>
      <c r="I41" s="84">
        <v>80</v>
      </c>
      <c r="J41" s="69">
        <v>66.956521739130437</v>
      </c>
      <c r="K41" s="69" t="s">
        <v>233</v>
      </c>
      <c r="L41" s="69" t="s">
        <v>233</v>
      </c>
      <c r="M41" s="16" t="s">
        <v>233</v>
      </c>
      <c r="N41" s="80"/>
      <c r="O41" s="84">
        <v>83.928571428571431</v>
      </c>
      <c r="P41" s="69">
        <v>72.321428571428569</v>
      </c>
      <c r="Q41" s="69">
        <v>66.964285714285708</v>
      </c>
      <c r="R41" s="69" t="s">
        <v>233</v>
      </c>
      <c r="S41" s="16" t="s">
        <v>233</v>
      </c>
      <c r="T41" s="80"/>
      <c r="U41" s="84">
        <v>73.529411764705884</v>
      </c>
      <c r="V41" s="69">
        <v>59.803921568627452</v>
      </c>
      <c r="W41" s="69">
        <v>52.941176470588239</v>
      </c>
      <c r="X41" s="69">
        <v>52.941176470588239</v>
      </c>
      <c r="Y41" s="16" t="s">
        <v>233</v>
      </c>
      <c r="Z41" s="80"/>
      <c r="AA41" s="84">
        <v>79.411764705882348</v>
      </c>
      <c r="AB41" s="69">
        <v>70.588235294117652</v>
      </c>
      <c r="AC41" s="69">
        <v>61.764705882352942</v>
      </c>
      <c r="AD41" s="69">
        <v>58.82352941176471</v>
      </c>
      <c r="AE41" s="16">
        <v>54.901960784313729</v>
      </c>
      <c r="AF41" s="80"/>
      <c r="AG41" s="84">
        <v>89.320388349514573</v>
      </c>
      <c r="AH41" s="69">
        <v>78.640776699029118</v>
      </c>
      <c r="AI41" s="69">
        <v>73.786407766990294</v>
      </c>
      <c r="AJ41" s="69">
        <v>66.990291262135926</v>
      </c>
      <c r="AK41" s="16">
        <v>62.135922330097081</v>
      </c>
      <c r="AL41" s="39"/>
      <c r="AM41" s="84">
        <v>83.505154639175259</v>
      </c>
      <c r="AN41" s="69">
        <v>73.19587628865979</v>
      </c>
      <c r="AO41" s="69">
        <v>64.948453608247419</v>
      </c>
      <c r="AP41" s="69">
        <v>59.793814432989691</v>
      </c>
      <c r="AQ41" s="16">
        <v>55.670103092783506</v>
      </c>
      <c r="AR41" s="78"/>
      <c r="AS41" s="84">
        <v>85.950413223140501</v>
      </c>
      <c r="AT41" s="69">
        <v>75.206611570247944</v>
      </c>
      <c r="AU41" s="69">
        <v>63.636363636363633</v>
      </c>
      <c r="AV41" s="69">
        <v>53.719008264462808</v>
      </c>
      <c r="AW41" s="16">
        <v>50.413223140495866</v>
      </c>
      <c r="AX41" s="78"/>
      <c r="AY41" s="84">
        <v>83.018867924528308</v>
      </c>
      <c r="AZ41" s="69">
        <v>73.584905660377359</v>
      </c>
      <c r="BA41" s="69">
        <v>65.094339622641513</v>
      </c>
      <c r="BB41" s="69">
        <v>60.377358490566039</v>
      </c>
      <c r="BC41" s="16">
        <v>55.660377358490564</v>
      </c>
    </row>
    <row r="42" spans="1:55" s="35" customFormat="1" ht="12.75" x14ac:dyDescent="0.2">
      <c r="A42" s="51" t="str">
        <f>VLOOKUP("&lt;Zeilentitel_28&gt;",Uebersetzungen!$B$3:$E$60,Uebersetzungen!$B$2+1,FALSE)</f>
        <v>Schwyz</v>
      </c>
      <c r="B42" s="42"/>
      <c r="C42" s="84">
        <v>82.956685499058381</v>
      </c>
      <c r="D42" s="69" t="s">
        <v>233</v>
      </c>
      <c r="E42" s="69" t="s">
        <v>233</v>
      </c>
      <c r="F42" s="69" t="s">
        <v>233</v>
      </c>
      <c r="G42" s="16" t="s">
        <v>233</v>
      </c>
      <c r="H42" s="42"/>
      <c r="I42" s="84">
        <v>81.646168401135284</v>
      </c>
      <c r="J42" s="69">
        <v>71.050141911069062</v>
      </c>
      <c r="K42" s="69" t="s">
        <v>233</v>
      </c>
      <c r="L42" s="69" t="s">
        <v>233</v>
      </c>
      <c r="M42" s="16" t="s">
        <v>233</v>
      </c>
      <c r="N42" s="80"/>
      <c r="O42" s="84">
        <v>82.168458781362006</v>
      </c>
      <c r="P42" s="69">
        <v>69.623655913978496</v>
      </c>
      <c r="Q42" s="69">
        <v>61.021505376344088</v>
      </c>
      <c r="R42" s="69" t="s">
        <v>233</v>
      </c>
      <c r="S42" s="16" t="s">
        <v>233</v>
      </c>
      <c r="T42" s="80"/>
      <c r="U42" s="84">
        <v>83.996023856858841</v>
      </c>
      <c r="V42" s="69">
        <v>69.383697813121273</v>
      </c>
      <c r="W42" s="69">
        <v>61.530815109343941</v>
      </c>
      <c r="X42" s="69">
        <v>55.964214711729618</v>
      </c>
      <c r="Y42" s="16" t="s">
        <v>233</v>
      </c>
      <c r="Z42" s="80"/>
      <c r="AA42" s="84">
        <v>82.576557550158398</v>
      </c>
      <c r="AB42" s="69">
        <v>69.588173178458291</v>
      </c>
      <c r="AC42" s="69">
        <v>60.190073917634635</v>
      </c>
      <c r="AD42" s="69">
        <v>54.910242872228089</v>
      </c>
      <c r="AE42" s="16">
        <v>49.208025343189014</v>
      </c>
      <c r="AF42" s="80"/>
      <c r="AG42" s="84">
        <v>80.890336590662329</v>
      </c>
      <c r="AH42" s="69">
        <v>68.512486427795878</v>
      </c>
      <c r="AI42" s="69">
        <v>60.586319218241044</v>
      </c>
      <c r="AJ42" s="69">
        <v>54.180238870792621</v>
      </c>
      <c r="AK42" s="16">
        <v>48.642779587404995</v>
      </c>
      <c r="AL42" s="39"/>
      <c r="AM42" s="84">
        <v>82.097457627118644</v>
      </c>
      <c r="AN42" s="69">
        <v>68.432203389830505</v>
      </c>
      <c r="AO42" s="69">
        <v>59.851694915254242</v>
      </c>
      <c r="AP42" s="69">
        <v>54.025423728813557</v>
      </c>
      <c r="AQ42" s="16">
        <v>50</v>
      </c>
      <c r="AR42" s="78"/>
      <c r="AS42" s="84">
        <v>84.547244094488192</v>
      </c>
      <c r="AT42" s="69">
        <v>71.062992125984252</v>
      </c>
      <c r="AU42" s="69">
        <v>60.531496062992133</v>
      </c>
      <c r="AV42" s="69">
        <v>54.035433070866148</v>
      </c>
      <c r="AW42" s="16">
        <v>47.736220472440941</v>
      </c>
      <c r="AX42" s="78"/>
      <c r="AY42" s="84">
        <v>81.789802289281994</v>
      </c>
      <c r="AZ42" s="69">
        <v>68.054110301768986</v>
      </c>
      <c r="BA42" s="69">
        <v>57.54422476586889</v>
      </c>
      <c r="BB42" s="69">
        <v>53.069719042663891</v>
      </c>
      <c r="BC42" s="16">
        <v>47.450572320499482</v>
      </c>
    </row>
    <row r="43" spans="1:55" s="35" customFormat="1" ht="12.75" x14ac:dyDescent="0.2">
      <c r="A43" s="51" t="str">
        <f>VLOOKUP("&lt;Zeilentitel_29&gt;",Uebersetzungen!$B$3:$E$60,Uebersetzungen!$B$2+1,FALSE)</f>
        <v>Obwalden</v>
      </c>
      <c r="B43" s="42"/>
      <c r="C43" s="84">
        <v>87.978142076502735</v>
      </c>
      <c r="D43" s="69" t="s">
        <v>233</v>
      </c>
      <c r="E43" s="69" t="s">
        <v>233</v>
      </c>
      <c r="F43" s="69" t="s">
        <v>233</v>
      </c>
      <c r="G43" s="16" t="s">
        <v>233</v>
      </c>
      <c r="H43" s="42"/>
      <c r="I43" s="84">
        <v>79.569892473118273</v>
      </c>
      <c r="J43" s="69">
        <v>69.892473118279568</v>
      </c>
      <c r="K43" s="69" t="s">
        <v>233</v>
      </c>
      <c r="L43" s="69" t="s">
        <v>233</v>
      </c>
      <c r="M43" s="16" t="s">
        <v>233</v>
      </c>
      <c r="N43" s="80"/>
      <c r="O43" s="84">
        <v>79.695431472081211</v>
      </c>
      <c r="P43" s="69">
        <v>71.573604060913709</v>
      </c>
      <c r="Q43" s="69">
        <v>62.43654822335025</v>
      </c>
      <c r="R43" s="69" t="s">
        <v>233</v>
      </c>
      <c r="S43" s="16" t="s">
        <v>233</v>
      </c>
      <c r="T43" s="80"/>
      <c r="U43" s="84">
        <v>83.522727272727266</v>
      </c>
      <c r="V43" s="69">
        <v>72.159090909090907</v>
      </c>
      <c r="W43" s="69">
        <v>63.636363636363633</v>
      </c>
      <c r="X43" s="69">
        <v>56.25</v>
      </c>
      <c r="Y43" s="16" t="s">
        <v>233</v>
      </c>
      <c r="Z43" s="80"/>
      <c r="AA43" s="84">
        <v>80.6282722513089</v>
      </c>
      <c r="AB43" s="69">
        <v>68.062827225130889</v>
      </c>
      <c r="AC43" s="69">
        <v>57.591623036649217</v>
      </c>
      <c r="AD43" s="69">
        <v>52.356020942408378</v>
      </c>
      <c r="AE43" s="16">
        <v>48.691099476439788</v>
      </c>
      <c r="AF43" s="80"/>
      <c r="AG43" s="84">
        <v>82.967032967032978</v>
      </c>
      <c r="AH43" s="69">
        <v>67.582417582417591</v>
      </c>
      <c r="AI43" s="69">
        <v>61.53846153846154</v>
      </c>
      <c r="AJ43" s="69">
        <v>52.197802197802204</v>
      </c>
      <c r="AK43" s="16">
        <v>46.703296703296701</v>
      </c>
      <c r="AL43" s="39"/>
      <c r="AM43" s="84">
        <v>78.333333333333329</v>
      </c>
      <c r="AN43" s="69">
        <v>62.222222222222221</v>
      </c>
      <c r="AO43" s="69">
        <v>52.777777777777779</v>
      </c>
      <c r="AP43" s="69">
        <v>46.111111111111114</v>
      </c>
      <c r="AQ43" s="16">
        <v>43.888888888888886</v>
      </c>
      <c r="AR43" s="78"/>
      <c r="AS43" s="84">
        <v>77.272727272727266</v>
      </c>
      <c r="AT43" s="69">
        <v>62.62626262626263</v>
      </c>
      <c r="AU43" s="69">
        <v>53.030303030303031</v>
      </c>
      <c r="AV43" s="69">
        <v>49.494949494949495</v>
      </c>
      <c r="AW43" s="16">
        <v>44.444444444444443</v>
      </c>
      <c r="AX43" s="78"/>
      <c r="AY43" s="84">
        <v>87.640449438202253</v>
      </c>
      <c r="AZ43" s="69">
        <v>71.910112359550567</v>
      </c>
      <c r="BA43" s="69">
        <v>65.168539325842701</v>
      </c>
      <c r="BB43" s="69">
        <v>58.426966292134829</v>
      </c>
      <c r="BC43" s="16">
        <v>54.49438202247191</v>
      </c>
    </row>
    <row r="44" spans="1:55" s="35" customFormat="1" ht="12.75" x14ac:dyDescent="0.2">
      <c r="A44" s="51" t="str">
        <f>VLOOKUP("&lt;Zeilentitel_30&gt;",Uebersetzungen!$B$3:$E$60,Uebersetzungen!$B$2+1,FALSE)</f>
        <v>Nidwalden</v>
      </c>
      <c r="B44" s="42"/>
      <c r="C44" s="84">
        <v>82.819383259911888</v>
      </c>
      <c r="D44" s="69" t="s">
        <v>233</v>
      </c>
      <c r="E44" s="69" t="s">
        <v>233</v>
      </c>
      <c r="F44" s="69" t="s">
        <v>233</v>
      </c>
      <c r="G44" s="16" t="s">
        <v>233</v>
      </c>
      <c r="H44" s="42"/>
      <c r="I44" s="84">
        <v>84.018264840182638</v>
      </c>
      <c r="J44" s="69">
        <v>74.885844748858446</v>
      </c>
      <c r="K44" s="69" t="s">
        <v>233</v>
      </c>
      <c r="L44" s="69" t="s">
        <v>233</v>
      </c>
      <c r="M44" s="16" t="s">
        <v>233</v>
      </c>
      <c r="N44" s="80"/>
      <c r="O44" s="84">
        <v>83.856502242152459</v>
      </c>
      <c r="P44" s="69">
        <v>73.542600896860989</v>
      </c>
      <c r="Q44" s="69">
        <v>65.919282511210767</v>
      </c>
      <c r="R44" s="69" t="s">
        <v>233</v>
      </c>
      <c r="S44" s="16" t="s">
        <v>233</v>
      </c>
      <c r="T44" s="80"/>
      <c r="U44" s="84">
        <v>85.44600938967136</v>
      </c>
      <c r="V44" s="69">
        <v>75.117370892018769</v>
      </c>
      <c r="W44" s="69">
        <v>64.319248826291073</v>
      </c>
      <c r="X44" s="69">
        <v>58.685446009389672</v>
      </c>
      <c r="Y44" s="16" t="s">
        <v>233</v>
      </c>
      <c r="Z44" s="80"/>
      <c r="AA44" s="84">
        <v>82.722513089005233</v>
      </c>
      <c r="AB44" s="69">
        <v>71.727748691099478</v>
      </c>
      <c r="AC44" s="69">
        <v>63.350785340314133</v>
      </c>
      <c r="AD44" s="69">
        <v>52.879581151832454</v>
      </c>
      <c r="AE44" s="16">
        <v>44.502617801047123</v>
      </c>
      <c r="AF44" s="80"/>
      <c r="AG44" s="84">
        <v>84.183673469387756</v>
      </c>
      <c r="AH44" s="69">
        <v>69.387755102040813</v>
      </c>
      <c r="AI44" s="69">
        <v>64.795918367346943</v>
      </c>
      <c r="AJ44" s="69">
        <v>58.163265306122447</v>
      </c>
      <c r="AK44" s="16">
        <v>54.081632653061227</v>
      </c>
      <c r="AL44" s="39"/>
      <c r="AM44" s="84">
        <v>80.092592592592595</v>
      </c>
      <c r="AN44" s="69">
        <v>72.222222222222214</v>
      </c>
      <c r="AO44" s="69">
        <v>60.648148148148152</v>
      </c>
      <c r="AP44" s="69">
        <v>55.092592592592595</v>
      </c>
      <c r="AQ44" s="16">
        <v>49.537037037037038</v>
      </c>
      <c r="AR44" s="78"/>
      <c r="AS44" s="84">
        <v>78.787878787878782</v>
      </c>
      <c r="AT44" s="69">
        <v>67.676767676767682</v>
      </c>
      <c r="AU44" s="69">
        <v>60.101010101010097</v>
      </c>
      <c r="AV44" s="69">
        <v>50.505050505050505</v>
      </c>
      <c r="AW44" s="16">
        <v>43.939393939393938</v>
      </c>
      <c r="AX44" s="78"/>
      <c r="AY44" s="84">
        <v>80.701754385964904</v>
      </c>
      <c r="AZ44" s="69">
        <v>64.473684210526315</v>
      </c>
      <c r="BA44" s="69">
        <v>56.140350877192979</v>
      </c>
      <c r="BB44" s="69">
        <v>51.754385964912288</v>
      </c>
      <c r="BC44" s="16">
        <v>44.736842105263158</v>
      </c>
    </row>
    <row r="45" spans="1:55" s="35" customFormat="1" ht="12.75" x14ac:dyDescent="0.2">
      <c r="A45" s="51" t="str">
        <f>VLOOKUP("&lt;Zeilentitel_31&gt;",Uebersetzungen!$B$3:$E$60,Uebersetzungen!$B$2+1,FALSE)</f>
        <v>Zug</v>
      </c>
      <c r="B45" s="42"/>
      <c r="C45" s="84">
        <v>84.922749067661158</v>
      </c>
      <c r="D45" s="69" t="s">
        <v>233</v>
      </c>
      <c r="E45" s="69" t="s">
        <v>233</v>
      </c>
      <c r="F45" s="69" t="s">
        <v>233</v>
      </c>
      <c r="G45" s="16" t="s">
        <v>233</v>
      </c>
      <c r="H45" s="42"/>
      <c r="I45" s="84">
        <v>85.662867426514694</v>
      </c>
      <c r="J45" s="69">
        <v>73.545290941811629</v>
      </c>
      <c r="K45" s="69" t="s">
        <v>233</v>
      </c>
      <c r="L45" s="69" t="s">
        <v>233</v>
      </c>
      <c r="M45" s="16" t="s">
        <v>233</v>
      </c>
      <c r="N45" s="80"/>
      <c r="O45" s="84">
        <v>81.773700305810394</v>
      </c>
      <c r="P45" s="69">
        <v>68.929663608562691</v>
      </c>
      <c r="Q45" s="69">
        <v>59.816513761467895</v>
      </c>
      <c r="R45" s="69" t="s">
        <v>233</v>
      </c>
      <c r="S45" s="16" t="s">
        <v>233</v>
      </c>
      <c r="T45" s="80"/>
      <c r="U45" s="84">
        <v>83.785488958990541</v>
      </c>
      <c r="V45" s="69">
        <v>70.031545741324919</v>
      </c>
      <c r="W45" s="69">
        <v>60.315457413249206</v>
      </c>
      <c r="X45" s="69">
        <v>52.807570977917983</v>
      </c>
      <c r="Y45" s="16" t="s">
        <v>233</v>
      </c>
      <c r="Z45" s="80"/>
      <c r="AA45" s="84">
        <v>81.902860944777117</v>
      </c>
      <c r="AB45" s="69">
        <v>68.862275449101801</v>
      </c>
      <c r="AC45" s="69">
        <v>59.813705921490353</v>
      </c>
      <c r="AD45" s="69">
        <v>53.825681969394545</v>
      </c>
      <c r="AE45" s="16">
        <v>49.434464404524284</v>
      </c>
      <c r="AF45" s="80"/>
      <c r="AG45" s="84">
        <v>83.687943262411352</v>
      </c>
      <c r="AH45" s="69">
        <v>70.425531914893611</v>
      </c>
      <c r="AI45" s="69">
        <v>61.560283687943262</v>
      </c>
      <c r="AJ45" s="69">
        <v>53.333333333333336</v>
      </c>
      <c r="AK45" s="16">
        <v>46.950354609929079</v>
      </c>
      <c r="AL45" s="39"/>
      <c r="AM45" s="84">
        <v>81.511470985155199</v>
      </c>
      <c r="AN45" s="69">
        <v>68.556005398110671</v>
      </c>
      <c r="AO45" s="69">
        <v>59.311740890688256</v>
      </c>
      <c r="AP45" s="69">
        <v>53.238866396761132</v>
      </c>
      <c r="AQ45" s="16">
        <v>47.368421052631575</v>
      </c>
      <c r="AR45" s="78"/>
      <c r="AS45" s="84">
        <v>82.642998027613416</v>
      </c>
      <c r="AT45" s="69">
        <v>68.573307034845499</v>
      </c>
      <c r="AU45" s="69">
        <v>58.908612754766601</v>
      </c>
      <c r="AV45" s="69">
        <v>50.887573964497044</v>
      </c>
      <c r="AW45" s="16">
        <v>45.693622616699543</v>
      </c>
      <c r="AX45" s="78"/>
      <c r="AY45" s="84">
        <v>84.869809992962701</v>
      </c>
      <c r="AZ45" s="69">
        <v>71.780436312456018</v>
      </c>
      <c r="BA45" s="69">
        <v>60.661505981703023</v>
      </c>
      <c r="BB45" s="69">
        <v>52.920478536242086</v>
      </c>
      <c r="BC45" s="16">
        <v>46.727656579873326</v>
      </c>
    </row>
    <row r="46" spans="1:55" s="35" customFormat="1" ht="13.5" thickBot="1" x14ac:dyDescent="0.25">
      <c r="A46" s="104" t="str">
        <f>VLOOKUP("&lt;Zeilentitel_32&gt;",Uebersetzungen!$B$3:$E$60,Uebersetzungen!$B$2+1,FALSE)</f>
        <v>Tessin</v>
      </c>
      <c r="B46" s="110"/>
      <c r="C46" s="111">
        <v>87.730061349693258</v>
      </c>
      <c r="D46" s="112" t="s">
        <v>233</v>
      </c>
      <c r="E46" s="112" t="s">
        <v>233</v>
      </c>
      <c r="F46" s="112" t="s">
        <v>233</v>
      </c>
      <c r="G46" s="108" t="s">
        <v>233</v>
      </c>
      <c r="H46" s="110"/>
      <c r="I46" s="111">
        <v>88.571428571428569</v>
      </c>
      <c r="J46" s="112">
        <v>77.387755102040813</v>
      </c>
      <c r="K46" s="112" t="s">
        <v>233</v>
      </c>
      <c r="L46" s="112" t="s">
        <v>233</v>
      </c>
      <c r="M46" s="108" t="s">
        <v>233</v>
      </c>
      <c r="N46" s="113"/>
      <c r="O46" s="111">
        <v>87.165354330708666</v>
      </c>
      <c r="P46" s="112">
        <v>76.377952755905511</v>
      </c>
      <c r="Q46" s="112">
        <v>66.41732283464566</v>
      </c>
      <c r="R46" s="112" t="s">
        <v>233</v>
      </c>
      <c r="S46" s="108" t="s">
        <v>233</v>
      </c>
      <c r="T46" s="113"/>
      <c r="U46" s="111">
        <v>86.561886051080549</v>
      </c>
      <c r="V46" s="112">
        <v>73.634577603143413</v>
      </c>
      <c r="W46" s="112">
        <v>66.090373280943027</v>
      </c>
      <c r="X46" s="112">
        <v>59.096267190569741</v>
      </c>
      <c r="Y46" s="108" t="s">
        <v>233</v>
      </c>
      <c r="Z46" s="113"/>
      <c r="AA46" s="111">
        <v>85.870797128825089</v>
      </c>
      <c r="AB46" s="112">
        <v>72.23271628258405</v>
      </c>
      <c r="AC46" s="112">
        <v>63.279183981866261</v>
      </c>
      <c r="AD46" s="112">
        <v>57.272383830751792</v>
      </c>
      <c r="AE46" s="108">
        <v>52.210049112202498</v>
      </c>
      <c r="AF46" s="114"/>
      <c r="AG46" s="111">
        <v>86.389083275017498</v>
      </c>
      <c r="AH46" s="112">
        <v>71.693491952414277</v>
      </c>
      <c r="AI46" s="112">
        <v>61.896431070678794</v>
      </c>
      <c r="AJ46" s="112">
        <v>55.423372988103573</v>
      </c>
      <c r="AK46" s="108">
        <v>50.38488453463961</v>
      </c>
      <c r="AL46" s="115"/>
      <c r="AM46" s="111">
        <v>86.67083854818523</v>
      </c>
      <c r="AN46" s="112">
        <v>72.966207759699614</v>
      </c>
      <c r="AO46" s="112">
        <v>62.04630788485607</v>
      </c>
      <c r="AP46" s="112">
        <v>55.131414267834785</v>
      </c>
      <c r="AQ46" s="108">
        <v>49.342928660826033</v>
      </c>
      <c r="AR46" s="116"/>
      <c r="AS46" s="111">
        <v>88.222565687789796</v>
      </c>
      <c r="AT46" s="112">
        <v>75.332302936630597</v>
      </c>
      <c r="AU46" s="112">
        <v>65.069551777434313</v>
      </c>
      <c r="AV46" s="112">
        <v>56.754250386398766</v>
      </c>
      <c r="AW46" s="108">
        <v>51.15919629057187</v>
      </c>
      <c r="AX46" s="116"/>
      <c r="AY46" s="111">
        <v>90.727335401585663</v>
      </c>
      <c r="AZ46" s="112">
        <v>78.765942778352297</v>
      </c>
      <c r="BA46" s="112">
        <v>69.217511203033439</v>
      </c>
      <c r="BB46" s="112">
        <v>60.841089279558766</v>
      </c>
      <c r="BC46" s="108">
        <v>54.360565322302655</v>
      </c>
    </row>
    <row r="47" spans="1:55" s="35" customFormat="1" ht="12.75" x14ac:dyDescent="0.2">
      <c r="A47" s="44"/>
      <c r="B47" s="42"/>
      <c r="C47" s="42"/>
      <c r="D47" s="42"/>
      <c r="E47" s="42"/>
      <c r="F47" s="42"/>
      <c r="G47" s="42"/>
      <c r="H47" s="42"/>
      <c r="I47" s="15"/>
      <c r="J47" s="15"/>
      <c r="K47" s="15"/>
      <c r="L47" s="15"/>
      <c r="M47" s="15"/>
      <c r="N47" s="74"/>
      <c r="O47" s="15"/>
      <c r="P47" s="15"/>
      <c r="Q47" s="15"/>
      <c r="R47" s="15"/>
      <c r="S47" s="15"/>
      <c r="T47" s="74"/>
      <c r="U47" s="15"/>
      <c r="V47" s="15"/>
      <c r="W47" s="15"/>
      <c r="X47" s="15"/>
      <c r="Y47" s="15"/>
      <c r="Z47" s="74"/>
      <c r="AA47" s="15"/>
      <c r="AB47" s="15"/>
      <c r="AC47" s="15"/>
      <c r="AD47" s="15"/>
      <c r="AE47" s="15"/>
      <c r="AF47" s="75"/>
      <c r="AG47" s="15"/>
      <c r="AH47" s="15"/>
      <c r="AI47" s="15"/>
      <c r="AJ47" s="15"/>
      <c r="AK47" s="15"/>
      <c r="AL47" s="39"/>
      <c r="AM47" s="15"/>
      <c r="AN47" s="15"/>
      <c r="AO47" s="15"/>
      <c r="AP47" s="15"/>
      <c r="AQ47" s="15"/>
      <c r="AR47" s="77"/>
      <c r="AS47" s="15"/>
      <c r="AT47" s="15"/>
      <c r="AU47" s="15"/>
      <c r="AV47" s="15"/>
      <c r="AW47" s="15"/>
      <c r="AX47" s="77"/>
      <c r="AY47" s="15"/>
      <c r="AZ47" s="15"/>
      <c r="BA47" s="15"/>
      <c r="BB47" s="15"/>
      <c r="BC47" s="15"/>
    </row>
    <row r="48" spans="1:55" s="35" customFormat="1" ht="12.75" x14ac:dyDescent="0.2">
      <c r="A48" s="44" t="str">
        <f>VLOOKUP("&lt;Legende_1&gt;",Uebersetzungen!$B$3:$E$352,Uebersetzungen!$B$2+1,FALSE)</f>
        <v>n.v. = (noch) nicht verfügbar</v>
      </c>
      <c r="B48" s="42"/>
      <c r="C48" s="42"/>
      <c r="D48" s="42"/>
      <c r="E48" s="42"/>
      <c r="F48" s="42"/>
      <c r="G48" s="42"/>
      <c r="H48" s="42"/>
      <c r="I48" s="15"/>
      <c r="J48" s="15"/>
      <c r="K48" s="15"/>
      <c r="L48" s="15"/>
      <c r="M48" s="15"/>
      <c r="N48" s="74"/>
      <c r="O48" s="15"/>
      <c r="P48" s="15"/>
      <c r="Q48" s="15"/>
      <c r="R48" s="15"/>
      <c r="S48" s="15"/>
      <c r="T48" s="74"/>
      <c r="U48" s="15"/>
      <c r="V48" s="15"/>
      <c r="W48" s="15"/>
      <c r="X48" s="15"/>
      <c r="Y48" s="15"/>
      <c r="Z48" s="74"/>
      <c r="AA48" s="15"/>
      <c r="AB48" s="15"/>
      <c r="AC48" s="15"/>
      <c r="AD48" s="15"/>
      <c r="AE48" s="15"/>
      <c r="AF48" s="75"/>
      <c r="AG48" s="15"/>
      <c r="AH48" s="15"/>
      <c r="AI48" s="15"/>
      <c r="AJ48" s="15"/>
      <c r="AK48" s="15"/>
      <c r="AL48" s="39"/>
      <c r="AM48" s="15"/>
      <c r="AN48" s="15"/>
      <c r="AO48" s="15"/>
      <c r="AP48" s="15"/>
      <c r="AQ48" s="15"/>
      <c r="AR48" s="77"/>
      <c r="AS48" s="15"/>
      <c r="AT48" s="15"/>
      <c r="AU48" s="15"/>
      <c r="AV48" s="15"/>
      <c r="AW48" s="15"/>
      <c r="AX48" s="77"/>
      <c r="AY48" s="15"/>
      <c r="AZ48" s="15"/>
      <c r="BA48" s="15"/>
      <c r="BB48" s="15"/>
      <c r="BC48" s="15"/>
    </row>
    <row r="49" spans="1:55" s="35" customFormat="1" ht="12.75" x14ac:dyDescent="0.2">
      <c r="A49" s="5"/>
      <c r="B49" s="48"/>
      <c r="C49" s="48"/>
      <c r="D49" s="48"/>
      <c r="E49" s="48"/>
      <c r="F49" s="48"/>
      <c r="G49" s="48"/>
      <c r="H49" s="48"/>
      <c r="I49" s="6"/>
      <c r="J49" s="7"/>
      <c r="K49" s="7"/>
      <c r="L49" s="7"/>
      <c r="M49" s="7"/>
      <c r="N49" s="48"/>
      <c r="O49" s="6"/>
      <c r="P49" s="7"/>
      <c r="Q49" s="7"/>
      <c r="R49" s="7"/>
      <c r="S49" s="7"/>
      <c r="T49" s="48"/>
      <c r="U49" s="6"/>
      <c r="V49" s="7"/>
      <c r="W49" s="7"/>
      <c r="X49" s="7"/>
      <c r="Y49" s="7"/>
      <c r="Z49" s="48"/>
      <c r="AA49" s="6"/>
      <c r="AB49" s="7"/>
      <c r="AC49" s="7"/>
      <c r="AD49" s="7"/>
      <c r="AE49" s="7"/>
      <c r="AF49" s="48"/>
      <c r="AG49" s="6"/>
      <c r="AH49" s="7"/>
      <c r="AI49" s="7"/>
      <c r="AJ49" s="7"/>
      <c r="AK49" s="7"/>
      <c r="AL49" s="48"/>
      <c r="AM49" s="6"/>
      <c r="AN49" s="7"/>
      <c r="AO49" s="7"/>
      <c r="AP49" s="7"/>
      <c r="AQ49" s="7"/>
      <c r="AR49" s="48"/>
      <c r="AS49" s="6"/>
      <c r="AT49" s="7"/>
      <c r="AU49" s="7"/>
      <c r="AV49" s="7"/>
      <c r="AW49" s="7"/>
      <c r="AX49" s="48"/>
      <c r="AY49" s="6"/>
      <c r="AZ49" s="7"/>
      <c r="BA49" s="7"/>
      <c r="BB49" s="7"/>
      <c r="BC49" s="7"/>
    </row>
    <row r="50" spans="1:55" s="35" customFormat="1" ht="12.75" x14ac:dyDescent="0.2">
      <c r="A50" s="9" t="str">
        <f>VLOOKUP("&lt;quelle_1&gt;",Uebersetzungen!$B$3:$E$60,Uebersetzungen!$B$2+1,FALSE)</f>
        <v>Quelle: BFS (UDEMO)</v>
      </c>
      <c r="B50" s="47"/>
      <c r="C50" s="47"/>
      <c r="D50" s="47"/>
      <c r="E50" s="47"/>
      <c r="F50" s="47"/>
      <c r="G50" s="47"/>
      <c r="H50" s="47"/>
      <c r="I50" s="8"/>
      <c r="J50" s="8"/>
      <c r="K50" s="8"/>
      <c r="L50" s="8"/>
      <c r="M50" s="8"/>
      <c r="N50" s="47"/>
      <c r="O50" s="8"/>
      <c r="P50" s="8"/>
      <c r="Q50" s="8"/>
      <c r="R50" s="8"/>
      <c r="S50" s="8"/>
      <c r="T50" s="47"/>
      <c r="U50" s="8"/>
      <c r="V50" s="8"/>
      <c r="W50" s="8"/>
      <c r="X50" s="8"/>
      <c r="Y50" s="8"/>
      <c r="Z50" s="47"/>
      <c r="AA50" s="8"/>
      <c r="AB50" s="8"/>
      <c r="AC50" s="8"/>
      <c r="AD50" s="8"/>
      <c r="AE50" s="8"/>
      <c r="AF50" s="47"/>
      <c r="AG50" s="8"/>
      <c r="AH50" s="8"/>
      <c r="AI50" s="8"/>
      <c r="AJ50" s="8"/>
      <c r="AK50" s="8"/>
      <c r="AL50" s="47"/>
      <c r="AM50" s="8"/>
      <c r="AN50" s="8"/>
      <c r="AO50" s="8"/>
      <c r="AP50" s="8"/>
      <c r="AQ50" s="8"/>
      <c r="AR50" s="47"/>
      <c r="AS50" s="8"/>
      <c r="AT50" s="8"/>
      <c r="AU50" s="8"/>
      <c r="AV50" s="8"/>
      <c r="AW50" s="8"/>
      <c r="AX50" s="47"/>
      <c r="AY50" s="8"/>
      <c r="AZ50" s="8"/>
      <c r="BA50" s="8"/>
      <c r="BB50" s="8"/>
      <c r="BC50" s="8"/>
    </row>
    <row r="51" spans="1:55" s="35" customFormat="1" ht="12.75" x14ac:dyDescent="0.2">
      <c r="A51" s="8" t="str">
        <f>VLOOKUP("&lt;aktualisierung&gt;",Uebersetzungen!$B$3:$E$230,Uebersetzungen!$B$2+1,FALSE)</f>
        <v>Letztmals aktualisiert am: 02.12.2024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</row>
  </sheetData>
  <sheetProtection sheet="1" objects="1" scenarios="1"/>
  <mergeCells count="18">
    <mergeCell ref="C12:G12"/>
    <mergeCell ref="C13:G13"/>
    <mergeCell ref="AA12:AE12"/>
    <mergeCell ref="AA13:AE13"/>
    <mergeCell ref="I12:M12"/>
    <mergeCell ref="I13:M13"/>
    <mergeCell ref="O12:S12"/>
    <mergeCell ref="O13:S13"/>
    <mergeCell ref="U12:Y12"/>
    <mergeCell ref="U13:Y13"/>
    <mergeCell ref="AY12:BC12"/>
    <mergeCell ref="AY13:BC13"/>
    <mergeCell ref="AG12:AK12"/>
    <mergeCell ref="AG13:AK13"/>
    <mergeCell ref="AM12:AQ12"/>
    <mergeCell ref="AM13:AQ13"/>
    <mergeCell ref="AS12:AW12"/>
    <mergeCell ref="AS13:AW13"/>
  </mergeCells>
  <pageMargins left="0.7" right="0.7" top="0.75" bottom="0.75" header="0.3" footer="0.3"/>
  <pageSetup paperSize="9" scale="3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225" r:id="rId4" name="Option Button 1">
              <controlPr defaultSize="0" autoFill="0" autoLine="0" autoPict="0">
                <anchor moveWithCells="1">
                  <from>
                    <xdr:col>6</xdr:col>
                    <xdr:colOff>457200</xdr:colOff>
                    <xdr:row>1</xdr:row>
                    <xdr:rowOff>114300</xdr:rowOff>
                  </from>
                  <to>
                    <xdr:col>8</xdr:col>
                    <xdr:colOff>542925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6" r:id="rId5" name="Option Button 2">
              <controlPr defaultSize="0" autoFill="0" autoLine="0" autoPict="0">
                <anchor moveWithCells="1">
                  <from>
                    <xdr:col>6</xdr:col>
                    <xdr:colOff>457200</xdr:colOff>
                    <xdr:row>2</xdr:row>
                    <xdr:rowOff>114300</xdr:rowOff>
                  </from>
                  <to>
                    <xdr:col>9</xdr:col>
                    <xdr:colOff>104775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7" r:id="rId6" name="Option Button 3">
              <controlPr defaultSize="0" autoFill="0" autoLine="0" autoPict="0">
                <anchor moveWithCells="1">
                  <from>
                    <xdr:col>6</xdr:col>
                    <xdr:colOff>457200</xdr:colOff>
                    <xdr:row>3</xdr:row>
                    <xdr:rowOff>95250</xdr:rowOff>
                  </from>
                  <to>
                    <xdr:col>8</xdr:col>
                    <xdr:colOff>542925</xdr:colOff>
                    <xdr:row>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showGridLines="0" zoomScaleNormal="100" workbookViewId="0"/>
  </sheetViews>
  <sheetFormatPr baseColWidth="10" defaultColWidth="9.140625" defaultRowHeight="14.25" x14ac:dyDescent="0.2"/>
  <cols>
    <col min="1" max="1" width="25.85546875" style="29" customWidth="1"/>
    <col min="2" max="2" width="3.85546875" style="29" customWidth="1"/>
    <col min="3" max="4" width="36.42578125" style="29" customWidth="1"/>
    <col min="5" max="5" width="3.85546875" style="29" customWidth="1"/>
    <col min="6" max="7" width="13.42578125" style="29" customWidth="1"/>
    <col min="8" max="9" width="41.5703125" style="29" customWidth="1"/>
    <col min="10" max="16384" width="9.140625" style="36"/>
  </cols>
  <sheetData>
    <row r="1" spans="1:9" s="34" customFormat="1" ht="12.75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34" customFormat="1" x14ac:dyDescent="0.2">
      <c r="A2" s="1"/>
      <c r="B2" s="1"/>
      <c r="C2" s="29"/>
      <c r="D2" s="1"/>
      <c r="E2" s="1"/>
      <c r="F2" s="29"/>
      <c r="G2" s="29"/>
      <c r="H2" s="1"/>
      <c r="I2" s="1"/>
    </row>
    <row r="3" spans="1:9" s="34" customFormat="1" x14ac:dyDescent="0.2">
      <c r="A3" s="1"/>
      <c r="B3" s="1"/>
      <c r="C3" s="29"/>
      <c r="D3" s="1"/>
      <c r="E3" s="1"/>
      <c r="F3" s="29"/>
      <c r="G3" s="29"/>
      <c r="H3" s="1"/>
      <c r="I3" s="1"/>
    </row>
    <row r="4" spans="1:9" s="34" customFormat="1" x14ac:dyDescent="0.2">
      <c r="A4" s="1"/>
      <c r="B4" s="1"/>
      <c r="C4" s="29"/>
      <c r="D4" s="1"/>
      <c r="E4" s="1"/>
      <c r="F4" s="29"/>
      <c r="G4" s="29"/>
      <c r="H4" s="1"/>
      <c r="I4" s="1"/>
    </row>
    <row r="5" spans="1:9" s="34" customFormat="1" ht="12.75" x14ac:dyDescent="0.2">
      <c r="A5" s="1"/>
      <c r="B5" s="1"/>
      <c r="C5" s="1"/>
      <c r="D5" s="1"/>
      <c r="E5" s="1"/>
      <c r="F5" s="1"/>
      <c r="G5" s="1"/>
      <c r="H5" s="1"/>
      <c r="I5" s="1"/>
    </row>
    <row r="6" spans="1:9" s="34" customFormat="1" ht="12.75" x14ac:dyDescent="0.2">
      <c r="A6" s="1"/>
      <c r="B6" s="1"/>
      <c r="C6" s="1"/>
      <c r="D6" s="1"/>
      <c r="E6" s="1"/>
      <c r="F6" s="1"/>
      <c r="G6" s="1"/>
      <c r="H6" s="1"/>
      <c r="I6" s="1"/>
    </row>
    <row r="7" spans="1:9" s="34" customFormat="1" ht="15.75" customHeight="1" x14ac:dyDescent="0.2">
      <c r="A7" s="103" t="str">
        <f>VLOOKUP("&lt;Fachbereich&gt;",Uebersetzungen!$B$3:$E$60,Uebersetzungen!$B$2+1,FALSE)</f>
        <v>Daten &amp; Statistik</v>
      </c>
      <c r="B7" s="103"/>
      <c r="C7" s="103"/>
      <c r="D7" s="2"/>
      <c r="E7" s="40"/>
      <c r="H7" s="2"/>
      <c r="I7" s="2"/>
    </row>
    <row r="8" spans="1:9" s="34" customFormat="1" ht="12.75" x14ac:dyDescent="0.2">
      <c r="A8" s="1"/>
      <c r="B8" s="1"/>
      <c r="C8" s="1"/>
      <c r="D8" s="1"/>
      <c r="E8" s="1"/>
      <c r="F8" s="1"/>
      <c r="G8" s="1"/>
      <c r="H8" s="1"/>
      <c r="I8" s="1"/>
    </row>
    <row r="9" spans="1:9" s="35" customFormat="1" ht="18" x14ac:dyDescent="0.2">
      <c r="A9" s="11" t="str">
        <f>VLOOKUP("&lt;T5Titel&gt;",Uebersetzungen!$B$3:$E$360,Uebersetzungen!$B$2+1,FALSE)</f>
        <v>Wachstumsstarke Unternehmen nach Kantonen</v>
      </c>
      <c r="B9" s="45"/>
      <c r="C9" s="30"/>
      <c r="D9" s="30"/>
      <c r="E9" s="45"/>
      <c r="F9" s="30"/>
      <c r="G9" s="30"/>
      <c r="H9" s="30"/>
      <c r="I9" s="30"/>
    </row>
    <row r="10" spans="1:9" s="35" customFormat="1" ht="12.75" x14ac:dyDescent="0.2">
      <c r="A10" s="12"/>
      <c r="B10" s="46"/>
      <c r="C10" s="30"/>
      <c r="D10" s="30"/>
      <c r="E10" s="46"/>
      <c r="F10" s="30"/>
      <c r="G10" s="30"/>
      <c r="H10" s="30"/>
      <c r="I10" s="30"/>
    </row>
    <row r="11" spans="1:9" ht="18.75" thickBot="1" x14ac:dyDescent="0.3">
      <c r="C11" s="10"/>
      <c r="D11" s="4"/>
      <c r="F11" s="10"/>
      <c r="G11" s="4"/>
      <c r="H11" s="4"/>
      <c r="I11" s="4"/>
    </row>
    <row r="12" spans="1:9" s="37" customFormat="1" ht="37.5" customHeight="1" thickBot="1" x14ac:dyDescent="0.3">
      <c r="A12" s="3"/>
      <c r="B12" s="3"/>
      <c r="C12" s="128" t="str">
        <f>VLOOKUP("&lt;T5SpaltenTitel_1&gt;",Uebersetzungen!$B$3:$E$360,Uebersetzungen!$B$2+1,FALSE)</f>
        <v>Wachstumsstarke Unternehmen</v>
      </c>
      <c r="D12" s="130"/>
      <c r="E12" s="3"/>
      <c r="F12" s="128" t="str">
        <f>VLOOKUP("&lt;T5SpaltenTitel_2&gt;",Uebersetzungen!$B$3:$E$360,Uebersetzungen!$B$2+1,FALSE)</f>
        <v>Beschäftigte in den wachstumsstarken Unternehmen</v>
      </c>
      <c r="G12" s="129"/>
      <c r="H12" s="129"/>
      <c r="I12" s="130"/>
    </row>
    <row r="13" spans="1:9" s="37" customFormat="1" ht="30" customHeight="1" thickBot="1" x14ac:dyDescent="0.3">
      <c r="A13" s="42"/>
      <c r="B13" s="42"/>
      <c r="C13" s="55" t="str">
        <f>VLOOKUP("&lt;T5SpaltenTitel_1.1&gt;",Uebersetzungen!$B$3:$E$360,Uebersetzungen!$B$2+1,FALSE)</f>
        <v>Absolute Werte Zeitraum 2019 - 2022</v>
      </c>
      <c r="D13" s="58" t="str">
        <f>VLOOKUP("&lt;T5SpaltenTitel_1.2&gt;",Uebersetzungen!$B$3:$E$360,Uebersetzungen!$B$2+1,FALSE)</f>
        <v>in % der Gesamtzahl aktiver Unternehmen in 2022 mit mindestens 10 Beschäftigten</v>
      </c>
      <c r="E13" s="42"/>
      <c r="F13" s="55">
        <f>VLOOKUP("&lt;T5SpaltenTitel_2.1&gt;",Uebersetzungen!$B$3:$E$360,Uebersetzungen!$B$2+1,FALSE)</f>
        <v>2019</v>
      </c>
      <c r="G13" s="66">
        <f>VLOOKUP("&lt;T5SpaltenTitel_2.2&gt;",Uebersetzungen!$B$3:$E$360,Uebersetzungen!$B$2+1,FALSE)</f>
        <v>2022</v>
      </c>
      <c r="H13" s="65" t="str">
        <f>VLOOKUP("&lt;T5SpaltenTitel_2.3&gt;",Uebersetzungen!$B$3:$E$360,Uebersetzungen!$B$2+1,FALSE)</f>
        <v>in % der Gesamtzahl der Beschäftigten in aktiven Unternehmen in 2022</v>
      </c>
      <c r="I13" s="58" t="str">
        <f>VLOOKUP("&lt;T5SpaltenTitel_2.4&gt;",Uebersetzungen!$B$3:$E$360,Uebersetzungen!$B$2+1,FALSE)</f>
        <v>durchschnittliche jährliche Wachstumsrate 2019-2022 (in %)</v>
      </c>
    </row>
    <row r="14" spans="1:9" s="35" customFormat="1" ht="12.75" x14ac:dyDescent="0.2">
      <c r="A14" s="49" t="str">
        <f>VLOOKUP("&lt;Zeilentitel_1&gt;",Uebersetzungen!$B$3:$E$60,Uebersetzungen!$B$2+1,FALSE)</f>
        <v>Total</v>
      </c>
      <c r="B14" s="43"/>
      <c r="C14" s="87">
        <v>4882</v>
      </c>
      <c r="D14" s="63">
        <v>7.7754949272938658</v>
      </c>
      <c r="E14" s="73"/>
      <c r="F14" s="87">
        <v>168988</v>
      </c>
      <c r="G14" s="91">
        <v>286691</v>
      </c>
      <c r="H14" s="67">
        <v>6.1969315687699433</v>
      </c>
      <c r="I14" s="63">
        <v>19.266753530910584</v>
      </c>
    </row>
    <row r="15" spans="1:9" s="35" customFormat="1" ht="12.75" x14ac:dyDescent="0.2">
      <c r="A15" s="50" t="str">
        <f>VLOOKUP("&lt;Zeilentitel_2&gt;",Uebersetzungen!$B$3:$E$60,Uebersetzungen!$B$2+1,FALSE)</f>
        <v>Genferseeregion</v>
      </c>
      <c r="B15" s="42"/>
      <c r="C15" s="88">
        <v>1021</v>
      </c>
      <c r="D15" s="33">
        <v>9.1874381355169614</v>
      </c>
      <c r="E15" s="74"/>
      <c r="F15" s="88">
        <v>40279</v>
      </c>
      <c r="G15" s="92">
        <v>66815</v>
      </c>
      <c r="H15" s="68">
        <v>8.1611489490604558</v>
      </c>
      <c r="I15" s="33">
        <v>18.376391638603785</v>
      </c>
    </row>
    <row r="16" spans="1:9" s="35" customFormat="1" ht="12.75" x14ac:dyDescent="0.2">
      <c r="A16" s="51" t="str">
        <f>VLOOKUP("&lt;Zeilentitel_3&gt;",Uebersetzungen!$B$3:$E$60,Uebersetzungen!$B$2+1,FALSE)</f>
        <v>Waadt</v>
      </c>
      <c r="B16" s="42"/>
      <c r="C16" s="89">
        <v>474</v>
      </c>
      <c r="D16" s="16">
        <v>9.6518020769700676</v>
      </c>
      <c r="E16" s="79"/>
      <c r="F16" s="89">
        <v>20961</v>
      </c>
      <c r="G16" s="93">
        <v>34672</v>
      </c>
      <c r="H16" s="69">
        <v>9.1168690475564418</v>
      </c>
      <c r="I16" s="16">
        <v>18.264835487789366</v>
      </c>
    </row>
    <row r="17" spans="1:9" s="35" customFormat="1" ht="12.75" x14ac:dyDescent="0.2">
      <c r="A17" s="51" t="str">
        <f>VLOOKUP("&lt;Zeilentitel_4&gt;",Uebersetzungen!$B$3:$E$60,Uebersetzungen!$B$2+1,FALSE)</f>
        <v>Wallis</v>
      </c>
      <c r="B17" s="42"/>
      <c r="C17" s="89">
        <v>197</v>
      </c>
      <c r="D17" s="16">
        <v>8.0638559148587809</v>
      </c>
      <c r="E17" s="79"/>
      <c r="F17" s="89">
        <v>8065</v>
      </c>
      <c r="G17" s="93">
        <v>12883</v>
      </c>
      <c r="H17" s="69">
        <v>9.0475588516208774</v>
      </c>
      <c r="I17" s="16">
        <v>16.897227701148921</v>
      </c>
    </row>
    <row r="18" spans="1:9" s="35" customFormat="1" ht="12.75" x14ac:dyDescent="0.2">
      <c r="A18" s="51" t="str">
        <f>VLOOKUP("&lt;Zeilentitel_5&gt;",Uebersetzungen!$B$3:$E$60,Uebersetzungen!$B$2+1,FALSE)</f>
        <v>Genf</v>
      </c>
      <c r="B18" s="42"/>
      <c r="C18" s="89">
        <v>350</v>
      </c>
      <c r="D18" s="16">
        <v>9.3109869646182499</v>
      </c>
      <c r="E18" s="79"/>
      <c r="F18" s="89">
        <v>11253</v>
      </c>
      <c r="G18" s="93">
        <v>19260</v>
      </c>
      <c r="H18" s="69">
        <v>6.5068007216264974</v>
      </c>
      <c r="I18" s="16">
        <v>19.617848841731565</v>
      </c>
    </row>
    <row r="19" spans="1:9" s="35" customFormat="1" ht="12.75" x14ac:dyDescent="0.2">
      <c r="A19" s="50" t="str">
        <f>VLOOKUP("&lt;Zeilentitel_6&gt;",Uebersetzungen!$B$3:$E$60,Uebersetzungen!$B$2+1,FALSE)</f>
        <v>Espace Mittelland</v>
      </c>
      <c r="B19" s="42"/>
      <c r="C19" s="88">
        <v>838</v>
      </c>
      <c r="D19" s="33">
        <v>6.6093540500039429</v>
      </c>
      <c r="E19" s="74"/>
      <c r="F19" s="88">
        <v>23007</v>
      </c>
      <c r="G19" s="92">
        <v>37195</v>
      </c>
      <c r="H19" s="68">
        <v>3.9920705961649503</v>
      </c>
      <c r="I19" s="33">
        <v>17.365789224151417</v>
      </c>
    </row>
    <row r="20" spans="1:9" s="35" customFormat="1" ht="12.75" x14ac:dyDescent="0.2">
      <c r="A20" s="51" t="str">
        <f>VLOOKUP("&lt;Zeilentitel_7&gt;",Uebersetzungen!$B$3:$E$60,Uebersetzungen!$B$2+1,FALSE)</f>
        <v>Bern</v>
      </c>
      <c r="B20" s="42"/>
      <c r="C20" s="89">
        <v>453</v>
      </c>
      <c r="D20" s="16">
        <v>6.1843003412969288</v>
      </c>
      <c r="E20" s="79"/>
      <c r="F20" s="89">
        <v>11321</v>
      </c>
      <c r="G20" s="93">
        <v>18328</v>
      </c>
      <c r="H20" s="69">
        <v>3.2119336443389845</v>
      </c>
      <c r="I20" s="16">
        <v>17.420365689948735</v>
      </c>
    </row>
    <row r="21" spans="1:9" s="35" customFormat="1" ht="12.75" x14ac:dyDescent="0.2">
      <c r="A21" s="51" t="str">
        <f>VLOOKUP("&lt;Zeilentitel_8&gt;",Uebersetzungen!$B$3:$E$60,Uebersetzungen!$B$2+1,FALSE)</f>
        <v>Freiburg</v>
      </c>
      <c r="B21" s="42"/>
      <c r="C21" s="89">
        <v>130</v>
      </c>
      <c r="D21" s="16">
        <v>6.545820745216516</v>
      </c>
      <c r="E21" s="79"/>
      <c r="F21" s="89">
        <v>3525</v>
      </c>
      <c r="G21" s="93">
        <v>5839</v>
      </c>
      <c r="H21" s="69">
        <v>4.527163757879312</v>
      </c>
      <c r="I21" s="16">
        <v>18.320442351734734</v>
      </c>
    </row>
    <row r="22" spans="1:9" s="35" customFormat="1" ht="12.75" x14ac:dyDescent="0.2">
      <c r="A22" s="51" t="str">
        <f>VLOOKUP("&lt;Zeilentitel_9&gt;",Uebersetzungen!$B$3:$E$60,Uebersetzungen!$B$2+1,FALSE)</f>
        <v>Solothurn</v>
      </c>
      <c r="B22" s="42"/>
      <c r="C22" s="89">
        <v>131</v>
      </c>
      <c r="D22" s="16">
        <v>8.0073349633251834</v>
      </c>
      <c r="E22" s="79"/>
      <c r="F22" s="89">
        <v>3426</v>
      </c>
      <c r="G22" s="93">
        <v>5492</v>
      </c>
      <c r="H22" s="69">
        <v>4.8630173375599908</v>
      </c>
      <c r="I22" s="16">
        <v>17.03463094563007</v>
      </c>
    </row>
    <row r="23" spans="1:9" s="35" customFormat="1" ht="12.75" x14ac:dyDescent="0.2">
      <c r="A23" s="51" t="str">
        <f>VLOOKUP("&lt;Zeilentitel_10&gt;",Uebersetzungen!$B$3:$E$60,Uebersetzungen!$B$2+1,FALSE)</f>
        <v>Neuenburg</v>
      </c>
      <c r="B23" s="42"/>
      <c r="C23" s="89">
        <v>82</v>
      </c>
      <c r="D23" s="16">
        <v>6.6993464052287583</v>
      </c>
      <c r="E23" s="79"/>
      <c r="F23" s="89">
        <v>2831</v>
      </c>
      <c r="G23" s="93">
        <v>4633</v>
      </c>
      <c r="H23" s="69">
        <v>5.3492050663310664</v>
      </c>
      <c r="I23" s="16">
        <v>17.844000414036863</v>
      </c>
    </row>
    <row r="24" spans="1:9" s="35" customFormat="1" ht="12.75" x14ac:dyDescent="0.2">
      <c r="A24" s="51" t="str">
        <f>VLOOKUP("&lt;Zeilentitel_11&gt;",Uebersetzungen!$B$3:$E$60,Uebersetzungen!$B$2+1,FALSE)</f>
        <v>Jura</v>
      </c>
      <c r="B24" s="42"/>
      <c r="C24" s="89">
        <v>42</v>
      </c>
      <c r="D24" s="16">
        <v>8.2677165354330722</v>
      </c>
      <c r="E24" s="79"/>
      <c r="F24" s="89">
        <v>1904</v>
      </c>
      <c r="G24" s="93">
        <v>2903</v>
      </c>
      <c r="H24" s="69">
        <v>8.910921480753883</v>
      </c>
      <c r="I24" s="16">
        <v>15.095946995748989</v>
      </c>
    </row>
    <row r="25" spans="1:9" s="35" customFormat="1" ht="12.75" x14ac:dyDescent="0.2">
      <c r="A25" s="50" t="str">
        <f>VLOOKUP("&lt;Zeilentitel_12&gt;",Uebersetzungen!$B$3:$E$60,Uebersetzungen!$B$2+1,FALSE)</f>
        <v>Nordwestschweiz</v>
      </c>
      <c r="B25" s="42"/>
      <c r="C25" s="88">
        <v>531</v>
      </c>
      <c r="D25" s="33">
        <v>7.0145310435931307</v>
      </c>
      <c r="E25" s="74"/>
      <c r="F25" s="88">
        <v>18854</v>
      </c>
      <c r="G25" s="92">
        <v>32120</v>
      </c>
      <c r="H25" s="68">
        <v>4.9945576115689629</v>
      </c>
      <c r="I25" s="33">
        <v>19.432909231912365</v>
      </c>
    </row>
    <row r="26" spans="1:9" s="35" customFormat="1" ht="12.75" x14ac:dyDescent="0.2">
      <c r="A26" s="51" t="str">
        <f>VLOOKUP("&lt;Zeilentitel_13&gt;",Uebersetzungen!$B$3:$E$60,Uebersetzungen!$B$2+1,FALSE)</f>
        <v>Basel-Stadt</v>
      </c>
      <c r="B26" s="42"/>
      <c r="C26" s="89">
        <v>147</v>
      </c>
      <c r="D26" s="16">
        <v>8.9743589743589745</v>
      </c>
      <c r="E26" s="80"/>
      <c r="F26" s="89">
        <v>8062</v>
      </c>
      <c r="G26" s="93">
        <v>14429</v>
      </c>
      <c r="H26" s="69">
        <v>6.0542613541002313</v>
      </c>
      <c r="I26" s="16">
        <v>21.412801402820712</v>
      </c>
    </row>
    <row r="27" spans="1:9" s="35" customFormat="1" ht="12.75" x14ac:dyDescent="0.2">
      <c r="A27" s="51" t="str">
        <f>VLOOKUP("&lt;Zeilentitel_14&gt;",Uebersetzungen!$B$3:$E$60,Uebersetzungen!$B$2+1,FALSE)</f>
        <v>Basel-Landschaft</v>
      </c>
      <c r="B27" s="42"/>
      <c r="C27" s="89">
        <v>116</v>
      </c>
      <c r="D27" s="16">
        <v>6.4480266814897176</v>
      </c>
      <c r="E27" s="80"/>
      <c r="F27" s="89">
        <v>3876</v>
      </c>
      <c r="G27" s="93">
        <v>6251</v>
      </c>
      <c r="H27" s="69">
        <v>5.1616365963420172</v>
      </c>
      <c r="I27" s="16">
        <v>17.270445996893979</v>
      </c>
    </row>
    <row r="28" spans="1:9" s="35" customFormat="1" ht="12.75" x14ac:dyDescent="0.2">
      <c r="A28" s="51" t="str">
        <f>VLOOKUP("&lt;Zeilentitel_15&gt;",Uebersetzungen!$B$3:$E$60,Uebersetzungen!$B$2+1,FALSE)</f>
        <v>Aargau</v>
      </c>
      <c r="B28" s="42"/>
      <c r="C28" s="89">
        <v>268</v>
      </c>
      <c r="D28" s="16">
        <v>6.4843939027340909</v>
      </c>
      <c r="E28" s="80"/>
      <c r="F28" s="89">
        <v>6916</v>
      </c>
      <c r="G28" s="93">
        <v>11440</v>
      </c>
      <c r="H28" s="69">
        <v>4.0328977286748193</v>
      </c>
      <c r="I28" s="16">
        <v>18.265211632654509</v>
      </c>
    </row>
    <row r="29" spans="1:9" s="35" customFormat="1" ht="12.75" x14ac:dyDescent="0.2">
      <c r="A29" s="51" t="str">
        <f>VLOOKUP("&lt;Zeilentitel_16&gt;",Uebersetzungen!$B$3:$E$60,Uebersetzungen!$B$2+1,FALSE)</f>
        <v>Zürich</v>
      </c>
      <c r="B29" s="42"/>
      <c r="C29" s="89">
        <v>1036</v>
      </c>
      <c r="D29" s="16">
        <v>8.8072770551729995</v>
      </c>
      <c r="E29" s="74"/>
      <c r="F29" s="89">
        <v>43240</v>
      </c>
      <c r="G29" s="93">
        <v>78027</v>
      </c>
      <c r="H29" s="69">
        <v>7.9307337659169637</v>
      </c>
      <c r="I29" s="16">
        <v>21.745544029251619</v>
      </c>
    </row>
    <row r="30" spans="1:9" s="35" customFormat="1" ht="12.75" x14ac:dyDescent="0.2">
      <c r="A30" s="50" t="str">
        <f>VLOOKUP("&lt;Zeilentitel_17&gt;",Uebersetzungen!$B$3:$E$60,Uebersetzungen!$B$2+1,FALSE)</f>
        <v>Ostschweiz</v>
      </c>
      <c r="B30" s="42"/>
      <c r="C30" s="88">
        <v>658</v>
      </c>
      <c r="D30" s="33">
        <v>7.3462096684157636</v>
      </c>
      <c r="E30" s="74"/>
      <c r="F30" s="88">
        <v>18186</v>
      </c>
      <c r="G30" s="92">
        <v>28443</v>
      </c>
      <c r="H30" s="68">
        <v>5.0198460672313105</v>
      </c>
      <c r="I30" s="33">
        <v>16.07697226822664</v>
      </c>
    </row>
    <row r="31" spans="1:9" s="35" customFormat="1" ht="12.75" x14ac:dyDescent="0.2">
      <c r="A31" s="51" t="str">
        <f>VLOOKUP("&lt;Zeilentitel_18&gt;",Uebersetzungen!$B$3:$E$60,Uebersetzungen!$B$2+1,FALSE)</f>
        <v>Glarus</v>
      </c>
      <c r="B31" s="42"/>
      <c r="C31" s="89">
        <v>19</v>
      </c>
      <c r="D31" s="16">
        <v>5.9190031152647977</v>
      </c>
      <c r="E31" s="81"/>
      <c r="F31" s="89">
        <v>336</v>
      </c>
      <c r="G31" s="93">
        <v>554</v>
      </c>
      <c r="H31" s="69">
        <v>2.9845921775670727</v>
      </c>
      <c r="I31" s="16">
        <v>18.138149119493452</v>
      </c>
    </row>
    <row r="32" spans="1:9" s="35" customFormat="1" ht="12.75" x14ac:dyDescent="0.2">
      <c r="A32" s="51" t="str">
        <f>VLOOKUP("&lt;Zeilentitel_19&gt;",Uebersetzungen!$B$3:$E$60,Uebersetzungen!$B$2+1,FALSE)</f>
        <v>Schaffhausen</v>
      </c>
      <c r="B32" s="42"/>
      <c r="C32" s="89">
        <v>40</v>
      </c>
      <c r="D32" s="16">
        <v>6.756756756756757</v>
      </c>
      <c r="E32" s="80"/>
      <c r="F32" s="89">
        <v>919</v>
      </c>
      <c r="G32" s="93">
        <v>1407</v>
      </c>
      <c r="H32" s="69">
        <v>3.8200477845351868</v>
      </c>
      <c r="I32" s="16">
        <v>15.254934614783377</v>
      </c>
    </row>
    <row r="33" spans="1:9" s="35" customFormat="1" ht="12.75" x14ac:dyDescent="0.2">
      <c r="A33" s="51" t="str">
        <f>VLOOKUP("&lt;Zeilentitel_20&gt;",Uebersetzungen!$B$3:$E$60,Uebersetzungen!$B$2+1,FALSE)</f>
        <v>Appenzell Ausserrhoden</v>
      </c>
      <c r="B33" s="42"/>
      <c r="C33" s="89">
        <v>22</v>
      </c>
      <c r="D33" s="16">
        <v>6.4516129032258061</v>
      </c>
      <c r="E33" s="80"/>
      <c r="F33" s="89">
        <v>351</v>
      </c>
      <c r="G33" s="93">
        <v>558</v>
      </c>
      <c r="H33" s="69">
        <v>2.5697706548770376</v>
      </c>
      <c r="I33" s="16">
        <v>16.710257563962561</v>
      </c>
    </row>
    <row r="34" spans="1:9" s="35" customFormat="1" ht="12.75" x14ac:dyDescent="0.2">
      <c r="A34" s="51" t="str">
        <f>VLOOKUP("&lt;Zeilentitel_21&gt;",Uebersetzungen!$B$3:$E$60,Uebersetzungen!$B$2+1,FALSE)</f>
        <v>Appenzell Innerrhoden</v>
      </c>
      <c r="B34" s="42"/>
      <c r="C34" s="89">
        <v>10</v>
      </c>
      <c r="D34" s="16">
        <v>6.25</v>
      </c>
      <c r="E34" s="80"/>
      <c r="F34" s="89">
        <v>246</v>
      </c>
      <c r="G34" s="93">
        <v>349</v>
      </c>
      <c r="H34" s="69">
        <v>4.682678116194821</v>
      </c>
      <c r="I34" s="16">
        <v>12.36475433406483</v>
      </c>
    </row>
    <row r="35" spans="1:9" s="35" customFormat="1" ht="12.75" x14ac:dyDescent="0.2">
      <c r="A35" s="51" t="str">
        <f>VLOOKUP("&lt;Zeilentitel_22&gt;",Uebersetzungen!$B$3:$E$60,Uebersetzungen!$B$2+1,FALSE)</f>
        <v>St. Gallen</v>
      </c>
      <c r="B35" s="42"/>
      <c r="C35" s="89">
        <v>284</v>
      </c>
      <c r="D35" s="16">
        <v>7.3727933541017654</v>
      </c>
      <c r="E35" s="80"/>
      <c r="F35" s="89">
        <v>9153</v>
      </c>
      <c r="G35" s="93">
        <v>14255</v>
      </c>
      <c r="H35" s="69">
        <v>5.4021176452754682</v>
      </c>
      <c r="I35" s="16">
        <v>15.913651308448928</v>
      </c>
    </row>
    <row r="36" spans="1:9" s="35" customFormat="1" ht="12.75" x14ac:dyDescent="0.2">
      <c r="A36" s="59" t="str">
        <f>VLOOKUP("&lt;Zeilentitel_23&gt;",Uebersetzungen!$B$3:$E$60,Uebersetzungen!$B$2+1,FALSE)</f>
        <v>Graubünden</v>
      </c>
      <c r="B36" s="42"/>
      <c r="C36" s="90">
        <v>149</v>
      </c>
      <c r="D36" s="62">
        <v>7.9978529253891564</v>
      </c>
      <c r="E36" s="80"/>
      <c r="F36" s="90">
        <v>3538</v>
      </c>
      <c r="G36" s="94">
        <v>5521</v>
      </c>
      <c r="H36" s="70">
        <v>5.4709951047426522</v>
      </c>
      <c r="I36" s="62">
        <v>15.98984627651474</v>
      </c>
    </row>
    <row r="37" spans="1:9" s="35" customFormat="1" ht="12.75" x14ac:dyDescent="0.2">
      <c r="A37" s="51" t="str">
        <f>VLOOKUP("&lt;Zeilentitel_24&gt;",Uebersetzungen!$B$3:$E$60,Uebersetzungen!$B$2+1,FALSE)</f>
        <v>Thurgau</v>
      </c>
      <c r="B37" s="42"/>
      <c r="C37" s="89">
        <v>134</v>
      </c>
      <c r="D37" s="16">
        <v>7.3304157549234139</v>
      </c>
      <c r="E37" s="80"/>
      <c r="F37" s="89">
        <v>3643</v>
      </c>
      <c r="G37" s="93">
        <v>5799</v>
      </c>
      <c r="H37" s="69">
        <v>4.9455047843217521</v>
      </c>
      <c r="I37" s="16">
        <v>16.761046597522643</v>
      </c>
    </row>
    <row r="38" spans="1:9" s="35" customFormat="1" ht="12.75" x14ac:dyDescent="0.2">
      <c r="A38" s="50" t="str">
        <f>VLOOKUP("&lt;Zeilentitel_25&gt;",Uebersetzungen!$B$3:$E$60,Uebersetzungen!$B$2+1,FALSE)</f>
        <v>Zentralschweiz</v>
      </c>
      <c r="B38" s="42"/>
      <c r="C38" s="88">
        <v>542</v>
      </c>
      <c r="D38" s="33">
        <v>7.0729479316194706</v>
      </c>
      <c r="E38" s="74"/>
      <c r="F38" s="88">
        <v>18952</v>
      </c>
      <c r="G38" s="92">
        <v>33625</v>
      </c>
      <c r="H38" s="68">
        <v>6.8245843346106376</v>
      </c>
      <c r="I38" s="33">
        <v>21.06048656691042</v>
      </c>
    </row>
    <row r="39" spans="1:9" s="35" customFormat="1" ht="12.75" x14ac:dyDescent="0.2">
      <c r="A39" s="51" t="str">
        <f>VLOOKUP("&lt;Zeilentitel_26&gt;",Uebersetzungen!$B$3:$E$60,Uebersetzungen!$B$2+1,FALSE)</f>
        <v>Luzern</v>
      </c>
      <c r="B39" s="42"/>
      <c r="C39" s="89">
        <v>215</v>
      </c>
      <c r="D39" s="16">
        <v>6.273708783192296</v>
      </c>
      <c r="E39" s="80"/>
      <c r="F39" s="89">
        <v>6560</v>
      </c>
      <c r="G39" s="93">
        <v>10893</v>
      </c>
      <c r="H39" s="69">
        <v>4.8955323155467871</v>
      </c>
      <c r="I39" s="16">
        <v>18.417136433670798</v>
      </c>
    </row>
    <row r="40" spans="1:9" s="35" customFormat="1" ht="12.75" x14ac:dyDescent="0.2">
      <c r="A40" s="51" t="str">
        <f>VLOOKUP("&lt;Zeilentitel_27&gt;",Uebersetzungen!$B$3:$E$60,Uebersetzungen!$B$2+1,FALSE)</f>
        <v>Uri</v>
      </c>
      <c r="B40" s="42"/>
      <c r="C40" s="89">
        <v>20</v>
      </c>
      <c r="D40" s="16">
        <v>7.8125</v>
      </c>
      <c r="E40" s="80"/>
      <c r="F40" s="89">
        <v>604</v>
      </c>
      <c r="G40" s="93">
        <v>1012</v>
      </c>
      <c r="H40" s="71">
        <v>7.2560407256040724</v>
      </c>
      <c r="I40" s="16">
        <v>18.772124438924067</v>
      </c>
    </row>
    <row r="41" spans="1:9" s="35" customFormat="1" ht="12.75" x14ac:dyDescent="0.2">
      <c r="A41" s="51" t="str">
        <f>VLOOKUP("&lt;Zeilentitel_28&gt;",Uebersetzungen!$B$3:$E$60,Uebersetzungen!$B$2+1,FALSE)</f>
        <v>Schwyz</v>
      </c>
      <c r="B41" s="42"/>
      <c r="C41" s="89">
        <v>101</v>
      </c>
      <c r="D41" s="16">
        <v>7.4046920821114375</v>
      </c>
      <c r="E41" s="80"/>
      <c r="F41" s="89">
        <v>3503</v>
      </c>
      <c r="G41" s="93">
        <v>6721</v>
      </c>
      <c r="H41" s="69">
        <v>8.3713225219839078</v>
      </c>
      <c r="I41" s="16">
        <v>24.259972365826222</v>
      </c>
    </row>
    <row r="42" spans="1:9" s="35" customFormat="1" ht="12.75" x14ac:dyDescent="0.2">
      <c r="A42" s="51" t="str">
        <f>VLOOKUP("&lt;Zeilentitel_29&gt;",Uebersetzungen!$B$3:$E$60,Uebersetzungen!$B$2+1,FALSE)</f>
        <v>Obwalden</v>
      </c>
      <c r="B42" s="42"/>
      <c r="C42" s="89">
        <v>14</v>
      </c>
      <c r="D42" s="16">
        <v>4.3887147335423196</v>
      </c>
      <c r="E42" s="80"/>
      <c r="F42" s="89">
        <v>337</v>
      </c>
      <c r="G42" s="93">
        <v>648</v>
      </c>
      <c r="H42" s="69">
        <v>3.5421449655624797</v>
      </c>
      <c r="I42" s="16">
        <v>24.350738359993063</v>
      </c>
    </row>
    <row r="43" spans="1:9" s="35" customFormat="1" ht="12.75" x14ac:dyDescent="0.2">
      <c r="A43" s="51" t="str">
        <f>VLOOKUP("&lt;Zeilentitel_30&gt;",Uebersetzungen!$B$3:$E$60,Uebersetzungen!$B$2+1,FALSE)</f>
        <v>Nidwalden</v>
      </c>
      <c r="B43" s="42"/>
      <c r="C43" s="89">
        <v>17</v>
      </c>
      <c r="D43" s="16">
        <v>4.9562682215743443</v>
      </c>
      <c r="E43" s="80"/>
      <c r="F43" s="89">
        <v>547</v>
      </c>
      <c r="G43" s="93">
        <v>1043</v>
      </c>
      <c r="H43" s="69">
        <v>4.8554536567198925</v>
      </c>
      <c r="I43" s="16">
        <v>24.003038604651827</v>
      </c>
    </row>
    <row r="44" spans="1:9" s="35" customFormat="1" ht="12.75" x14ac:dyDescent="0.2">
      <c r="A44" s="51" t="str">
        <f>VLOOKUP("&lt;Zeilentitel_31&gt;",Uebersetzungen!$B$3:$E$60,Uebersetzungen!$B$2+1,FALSE)</f>
        <v>Zug</v>
      </c>
      <c r="B44" s="42"/>
      <c r="C44" s="89">
        <v>175</v>
      </c>
      <c r="D44" s="16">
        <v>8.9559877175025591</v>
      </c>
      <c r="E44" s="80"/>
      <c r="F44" s="89">
        <v>7401</v>
      </c>
      <c r="G44" s="93">
        <v>13308</v>
      </c>
      <c r="H44" s="69">
        <v>9.7718578131539715</v>
      </c>
      <c r="I44" s="16">
        <v>21.602021872532685</v>
      </c>
    </row>
    <row r="45" spans="1:9" s="35" customFormat="1" ht="13.5" thickBot="1" x14ac:dyDescent="0.25">
      <c r="A45" s="104" t="str">
        <f>VLOOKUP("&lt;Zeilentitel_32&gt;",Uebersetzungen!$B$3:$E$60,Uebersetzungen!$B$2+1,FALSE)</f>
        <v>Tessin</v>
      </c>
      <c r="B45" s="118"/>
      <c r="C45" s="119">
        <v>256</v>
      </c>
      <c r="D45" s="108">
        <v>8.4155161078237999</v>
      </c>
      <c r="E45" s="113"/>
      <c r="F45" s="119">
        <v>6470</v>
      </c>
      <c r="G45" s="120">
        <v>10466</v>
      </c>
      <c r="H45" s="112">
        <v>5.5186159695015533</v>
      </c>
      <c r="I45" s="108">
        <v>17.388481090058949</v>
      </c>
    </row>
    <row r="46" spans="1:9" s="35" customFormat="1" ht="12.75" x14ac:dyDescent="0.2">
      <c r="A46" s="44"/>
      <c r="B46" s="42"/>
      <c r="C46" s="15"/>
      <c r="D46" s="15"/>
      <c r="E46" s="74"/>
      <c r="F46" s="15"/>
      <c r="G46" s="15"/>
      <c r="H46" s="15"/>
      <c r="I46" s="15"/>
    </row>
    <row r="47" spans="1:9" s="35" customFormat="1" ht="12.75" x14ac:dyDescent="0.2">
      <c r="A47" s="9" t="str">
        <f>VLOOKUP("&lt;quelle_1&gt;",Uebersetzungen!$B$3:$E$60,Uebersetzungen!$B$2+1,FALSE)</f>
        <v>Quelle: BFS (UDEMO)</v>
      </c>
      <c r="B47" s="47"/>
      <c r="C47" s="8"/>
      <c r="D47" s="8"/>
      <c r="E47" s="47"/>
      <c r="F47" s="8"/>
      <c r="G47" s="8"/>
      <c r="H47" s="8"/>
      <c r="I47" s="8"/>
    </row>
    <row r="48" spans="1:9" s="35" customFormat="1" ht="12.75" x14ac:dyDescent="0.2">
      <c r="A48" s="8" t="str">
        <f>VLOOKUP("&lt;aktualisierung&gt;",Uebersetzungen!$B$3:$E$230,Uebersetzungen!$B$2+1,FALSE)</f>
        <v>Letztmals aktualisiert am: 02.12.2024</v>
      </c>
      <c r="B48" s="8"/>
      <c r="C48" s="8"/>
      <c r="D48" s="8"/>
      <c r="E48" s="8"/>
      <c r="F48" s="8"/>
      <c r="G48" s="8"/>
      <c r="H48" s="8"/>
      <c r="I48" s="8"/>
    </row>
  </sheetData>
  <sheetProtection sheet="1" objects="1" scenarios="1"/>
  <mergeCells count="2">
    <mergeCell ref="C12:D12"/>
    <mergeCell ref="F12:I12"/>
  </mergeCells>
  <pageMargins left="0.7" right="0.7" top="0.75" bottom="0.75" header="0.3" footer="0.3"/>
  <pageSetup paperSize="9" scale="3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Option Button 1">
              <controlPr defaultSize="0" autoFill="0" autoLine="0" autoPict="0">
                <anchor moveWithCells="1">
                  <from>
                    <xdr:col>3</xdr:col>
                    <xdr:colOff>1257300</xdr:colOff>
                    <xdr:row>1</xdr:row>
                    <xdr:rowOff>114300</xdr:rowOff>
                  </from>
                  <to>
                    <xdr:col>3</xdr:col>
                    <xdr:colOff>2352675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0" r:id="rId5" name="Option Button 2">
              <controlPr defaultSize="0" autoFill="0" autoLine="0" autoPict="0">
                <anchor moveWithCells="1">
                  <from>
                    <xdr:col>3</xdr:col>
                    <xdr:colOff>1257300</xdr:colOff>
                    <xdr:row>2</xdr:row>
                    <xdr:rowOff>114300</xdr:rowOff>
                  </from>
                  <to>
                    <xdr:col>5</xdr:col>
                    <xdr:colOff>47625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1" r:id="rId6" name="Option Button 3">
              <controlPr defaultSize="0" autoFill="0" autoLine="0" autoPict="0">
                <anchor moveWithCells="1">
                  <from>
                    <xdr:col>3</xdr:col>
                    <xdr:colOff>1257300</xdr:colOff>
                    <xdr:row>3</xdr:row>
                    <xdr:rowOff>95250</xdr:rowOff>
                  </from>
                  <to>
                    <xdr:col>3</xdr:col>
                    <xdr:colOff>2352675</xdr:colOff>
                    <xdr:row>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workbookViewId="0">
      <selection activeCell="H15" sqref="H15"/>
    </sheetView>
  </sheetViews>
  <sheetFormatPr baseColWidth="10" defaultColWidth="12.5703125" defaultRowHeight="12.75" x14ac:dyDescent="0.25"/>
  <cols>
    <col min="1" max="1" width="9.85546875" style="21" customWidth="1"/>
    <col min="2" max="2" width="30" style="21" customWidth="1"/>
    <col min="3" max="5" width="46.28515625" style="26" customWidth="1"/>
    <col min="6" max="6" width="22.42578125" style="21" customWidth="1"/>
    <col min="7" max="16384" width="12.5703125" style="21"/>
  </cols>
  <sheetData>
    <row r="1" spans="1:6" x14ac:dyDescent="0.25">
      <c r="A1" s="18" t="s">
        <v>30</v>
      </c>
      <c r="B1" s="18" t="s">
        <v>31</v>
      </c>
      <c r="C1" s="19" t="s">
        <v>32</v>
      </c>
      <c r="D1" s="19" t="s">
        <v>33</v>
      </c>
      <c r="E1" s="19" t="s">
        <v>34</v>
      </c>
      <c r="F1" s="20"/>
    </row>
    <row r="2" spans="1:6" x14ac:dyDescent="0.25">
      <c r="A2" s="22" t="s">
        <v>35</v>
      </c>
      <c r="B2" s="23">
        <v>1</v>
      </c>
      <c r="C2" s="24"/>
      <c r="D2" s="24"/>
      <c r="E2" s="24"/>
      <c r="F2" s="20"/>
    </row>
    <row r="3" spans="1:6" x14ac:dyDescent="0.25">
      <c r="A3" s="22"/>
      <c r="B3" s="21" t="s">
        <v>36</v>
      </c>
      <c r="C3" s="26" t="s">
        <v>37</v>
      </c>
      <c r="D3" s="26" t="s">
        <v>38</v>
      </c>
      <c r="E3" s="26" t="s">
        <v>39</v>
      </c>
      <c r="F3" s="20"/>
    </row>
    <row r="4" spans="1:6" ht="25.5" x14ac:dyDescent="0.25">
      <c r="A4" s="22" t="s">
        <v>40</v>
      </c>
      <c r="B4" s="21" t="s">
        <v>41</v>
      </c>
      <c r="C4" s="26" t="s">
        <v>180</v>
      </c>
      <c r="D4" s="26" t="s">
        <v>182</v>
      </c>
      <c r="E4" s="26" t="s">
        <v>181</v>
      </c>
      <c r="F4" s="20"/>
    </row>
    <row r="5" spans="1:6" x14ac:dyDescent="0.25">
      <c r="A5" s="22"/>
      <c r="B5" s="21" t="s">
        <v>42</v>
      </c>
      <c r="F5" s="20"/>
    </row>
    <row r="6" spans="1:6" x14ac:dyDescent="0.25">
      <c r="A6" s="22"/>
      <c r="B6" s="22"/>
      <c r="C6" s="22"/>
      <c r="D6" s="22"/>
      <c r="E6" s="22"/>
      <c r="F6" s="20"/>
    </row>
    <row r="7" spans="1:6" ht="14.25" customHeight="1" x14ac:dyDescent="0.25">
      <c r="A7" s="22" t="s">
        <v>43</v>
      </c>
      <c r="B7" s="21" t="s">
        <v>44</v>
      </c>
      <c r="C7" s="26" t="s">
        <v>183</v>
      </c>
      <c r="D7" s="26" t="s">
        <v>185</v>
      </c>
      <c r="E7" s="26" t="s">
        <v>187</v>
      </c>
      <c r="F7" s="20"/>
    </row>
    <row r="8" spans="1:6" ht="15" customHeight="1" x14ac:dyDescent="0.25">
      <c r="A8" s="22"/>
      <c r="B8" s="21" t="s">
        <v>46</v>
      </c>
      <c r="C8" s="26" t="s">
        <v>184</v>
      </c>
      <c r="D8" s="26" t="s">
        <v>186</v>
      </c>
      <c r="E8" s="26" t="s">
        <v>188</v>
      </c>
      <c r="F8" s="20"/>
    </row>
    <row r="9" spans="1:6" x14ac:dyDescent="0.25">
      <c r="A9" s="22"/>
      <c r="B9" s="22"/>
      <c r="C9" s="22"/>
      <c r="D9" s="22"/>
      <c r="E9" s="22"/>
      <c r="F9" s="22"/>
    </row>
    <row r="10" spans="1:6" x14ac:dyDescent="0.25">
      <c r="A10" s="22"/>
      <c r="B10" s="21" t="s">
        <v>47</v>
      </c>
      <c r="C10" s="26" t="s">
        <v>153</v>
      </c>
      <c r="D10" s="26" t="s">
        <v>154</v>
      </c>
      <c r="E10" s="26" t="s">
        <v>152</v>
      </c>
      <c r="F10" s="20"/>
    </row>
    <row r="11" spans="1:6" x14ac:dyDescent="0.25">
      <c r="A11" s="22"/>
      <c r="B11" s="21" t="s">
        <v>48</v>
      </c>
      <c r="C11" s="26" t="s">
        <v>150</v>
      </c>
      <c r="D11" s="26" t="s">
        <v>151</v>
      </c>
      <c r="E11" s="26" t="s">
        <v>150</v>
      </c>
      <c r="F11" s="20"/>
    </row>
    <row r="12" spans="1:6" x14ac:dyDescent="0.25">
      <c r="A12" s="22"/>
      <c r="B12" s="20"/>
      <c r="C12" s="25"/>
      <c r="D12" s="25"/>
      <c r="E12" s="25"/>
      <c r="F12" s="20"/>
    </row>
    <row r="13" spans="1:6" x14ac:dyDescent="0.25">
      <c r="A13" s="22" t="s">
        <v>40</v>
      </c>
      <c r="B13" s="21" t="s">
        <v>49</v>
      </c>
      <c r="C13" s="26" t="s">
        <v>0</v>
      </c>
      <c r="D13" s="26" t="s">
        <v>0</v>
      </c>
      <c r="E13" s="26" t="s">
        <v>45</v>
      </c>
      <c r="F13" s="20"/>
    </row>
    <row r="14" spans="1:6" x14ac:dyDescent="0.25">
      <c r="A14" s="20"/>
      <c r="B14" s="21" t="s">
        <v>50</v>
      </c>
      <c r="C14" s="26" t="s">
        <v>1</v>
      </c>
      <c r="D14" s="26" t="s">
        <v>115</v>
      </c>
      <c r="E14" s="26" t="s">
        <v>116</v>
      </c>
      <c r="F14" s="20"/>
    </row>
    <row r="15" spans="1:6" x14ac:dyDescent="0.25">
      <c r="A15" s="20"/>
      <c r="B15" s="21" t="s">
        <v>52</v>
      </c>
      <c r="C15" s="26" t="s">
        <v>2</v>
      </c>
      <c r="D15" s="26" t="s">
        <v>92</v>
      </c>
      <c r="E15" s="26" t="s">
        <v>117</v>
      </c>
      <c r="F15" s="20"/>
    </row>
    <row r="16" spans="1:6" x14ac:dyDescent="0.25">
      <c r="A16" s="20"/>
      <c r="B16" s="21" t="s">
        <v>54</v>
      </c>
      <c r="C16" s="26" t="s">
        <v>3</v>
      </c>
      <c r="D16" s="26" t="s">
        <v>94</v>
      </c>
      <c r="E16" s="26" t="s">
        <v>118</v>
      </c>
      <c r="F16" s="20"/>
    </row>
    <row r="17" spans="1:6" x14ac:dyDescent="0.25">
      <c r="A17" s="20"/>
      <c r="B17" s="21" t="s">
        <v>56</v>
      </c>
      <c r="C17" s="26" t="s">
        <v>4</v>
      </c>
      <c r="D17" s="26" t="s">
        <v>98</v>
      </c>
      <c r="E17" s="26" t="s">
        <v>119</v>
      </c>
      <c r="F17" s="20"/>
    </row>
    <row r="18" spans="1:6" x14ac:dyDescent="0.25">
      <c r="A18" s="20"/>
      <c r="B18" s="21" t="s">
        <v>57</v>
      </c>
      <c r="C18" s="26" t="s">
        <v>5</v>
      </c>
      <c r="D18" s="26" t="s">
        <v>5</v>
      </c>
      <c r="E18" s="26" t="s">
        <v>120</v>
      </c>
      <c r="F18" s="20"/>
    </row>
    <row r="19" spans="1:6" x14ac:dyDescent="0.25">
      <c r="A19" s="20"/>
      <c r="B19" s="21" t="s">
        <v>59</v>
      </c>
      <c r="C19" s="26" t="s">
        <v>6</v>
      </c>
      <c r="D19" s="26" t="s">
        <v>53</v>
      </c>
      <c r="E19" s="26" t="s">
        <v>121</v>
      </c>
      <c r="F19" s="20"/>
    </row>
    <row r="20" spans="1:6" x14ac:dyDescent="0.25">
      <c r="A20" s="20"/>
      <c r="B20" s="21" t="s">
        <v>61</v>
      </c>
      <c r="C20" s="26" t="s">
        <v>7</v>
      </c>
      <c r="D20" s="26" t="s">
        <v>67</v>
      </c>
      <c r="E20" s="26" t="s">
        <v>122</v>
      </c>
      <c r="F20" s="20"/>
    </row>
    <row r="21" spans="1:6" x14ac:dyDescent="0.25">
      <c r="A21" s="20"/>
      <c r="B21" s="21" t="s">
        <v>63</v>
      </c>
      <c r="C21" s="26" t="s">
        <v>8</v>
      </c>
      <c r="D21" s="26" t="s">
        <v>69</v>
      </c>
      <c r="E21" s="26" t="s">
        <v>123</v>
      </c>
      <c r="F21" s="20"/>
    </row>
    <row r="22" spans="1:6" x14ac:dyDescent="0.25">
      <c r="A22" s="20"/>
      <c r="B22" s="21" t="s">
        <v>65</v>
      </c>
      <c r="C22" s="26" t="s">
        <v>9</v>
      </c>
      <c r="D22" s="26" t="s">
        <v>96</v>
      </c>
      <c r="E22" s="26" t="s">
        <v>124</v>
      </c>
      <c r="F22" s="20"/>
    </row>
    <row r="23" spans="1:6" x14ac:dyDescent="0.25">
      <c r="A23" s="20"/>
      <c r="B23" s="21" t="s">
        <v>66</v>
      </c>
      <c r="C23" s="26" t="s">
        <v>10</v>
      </c>
      <c r="D23" s="26" t="s">
        <v>100</v>
      </c>
      <c r="E23" s="26" t="s">
        <v>125</v>
      </c>
      <c r="F23" s="20"/>
    </row>
    <row r="24" spans="1:6" x14ac:dyDescent="0.25">
      <c r="A24" s="20"/>
      <c r="B24" s="21" t="s">
        <v>68</v>
      </c>
      <c r="C24" s="26" t="s">
        <v>11</v>
      </c>
      <c r="D24" s="26" t="s">
        <v>112</v>
      </c>
      <c r="E24" s="26" t="s">
        <v>126</v>
      </c>
      <c r="F24" s="20"/>
    </row>
    <row r="25" spans="1:6" x14ac:dyDescent="0.25">
      <c r="A25" s="20"/>
      <c r="B25" s="21" t="s">
        <v>70</v>
      </c>
      <c r="C25" s="26" t="s">
        <v>12</v>
      </c>
      <c r="D25" s="26" t="s">
        <v>71</v>
      </c>
      <c r="E25" s="26" t="s">
        <v>127</v>
      </c>
      <c r="F25" s="20"/>
    </row>
    <row r="26" spans="1:6" x14ac:dyDescent="0.25">
      <c r="A26" s="20"/>
      <c r="B26" s="21" t="s">
        <v>72</v>
      </c>
      <c r="C26" s="26" t="s">
        <v>13</v>
      </c>
      <c r="D26" s="26" t="s">
        <v>73</v>
      </c>
      <c r="E26" s="26" t="s">
        <v>128</v>
      </c>
      <c r="F26" s="20"/>
    </row>
    <row r="27" spans="1:6" x14ac:dyDescent="0.25">
      <c r="A27" s="20"/>
      <c r="B27" s="21" t="s">
        <v>74</v>
      </c>
      <c r="C27" s="26" t="s">
        <v>14</v>
      </c>
      <c r="D27" s="26" t="s">
        <v>87</v>
      </c>
      <c r="E27" s="26" t="s">
        <v>129</v>
      </c>
      <c r="F27" s="20"/>
    </row>
    <row r="28" spans="1:6" x14ac:dyDescent="0.25">
      <c r="A28" s="20"/>
      <c r="B28" s="21" t="s">
        <v>76</v>
      </c>
      <c r="C28" s="26" t="s">
        <v>15</v>
      </c>
      <c r="D28" s="26" t="s">
        <v>51</v>
      </c>
      <c r="E28" s="26" t="s">
        <v>130</v>
      </c>
      <c r="F28" s="20"/>
    </row>
    <row r="29" spans="1:6" x14ac:dyDescent="0.25">
      <c r="A29" s="20"/>
      <c r="B29" s="21" t="s">
        <v>79</v>
      </c>
      <c r="C29" s="26" t="s">
        <v>16</v>
      </c>
      <c r="D29" s="26" t="s">
        <v>113</v>
      </c>
      <c r="E29" s="26" t="s">
        <v>131</v>
      </c>
      <c r="F29" s="20"/>
    </row>
    <row r="30" spans="1:6" x14ac:dyDescent="0.25">
      <c r="A30" s="20"/>
      <c r="B30" s="21" t="s">
        <v>82</v>
      </c>
      <c r="C30" s="26" t="s">
        <v>17</v>
      </c>
      <c r="D30" s="26" t="s">
        <v>64</v>
      </c>
      <c r="E30" s="26" t="s">
        <v>132</v>
      </c>
      <c r="F30" s="20"/>
    </row>
    <row r="31" spans="1:6" x14ac:dyDescent="0.25">
      <c r="A31" s="20"/>
      <c r="B31" s="21" t="s">
        <v>84</v>
      </c>
      <c r="C31" s="26" t="s">
        <v>18</v>
      </c>
      <c r="D31" s="26" t="s">
        <v>75</v>
      </c>
      <c r="E31" s="26" t="s">
        <v>133</v>
      </c>
      <c r="F31" s="20"/>
    </row>
    <row r="32" spans="1:6" x14ac:dyDescent="0.25">
      <c r="A32" s="20"/>
      <c r="B32" s="21" t="s">
        <v>86</v>
      </c>
      <c r="C32" s="26" t="s">
        <v>77</v>
      </c>
      <c r="D32" s="26" t="s">
        <v>78</v>
      </c>
      <c r="E32" s="26" t="s">
        <v>134</v>
      </c>
      <c r="F32" s="20"/>
    </row>
    <row r="33" spans="1:6" x14ac:dyDescent="0.25">
      <c r="A33" s="20"/>
      <c r="B33" s="21" t="s">
        <v>88</v>
      </c>
      <c r="C33" s="26" t="s">
        <v>80</v>
      </c>
      <c r="D33" s="26" t="s">
        <v>81</v>
      </c>
      <c r="E33" s="26" t="s">
        <v>135</v>
      </c>
      <c r="F33" s="20"/>
    </row>
    <row r="34" spans="1:6" x14ac:dyDescent="0.25">
      <c r="A34" s="20"/>
      <c r="B34" s="21" t="s">
        <v>90</v>
      </c>
      <c r="C34" s="26" t="s">
        <v>19</v>
      </c>
      <c r="D34" s="26" t="s">
        <v>83</v>
      </c>
      <c r="E34" s="26" t="s">
        <v>136</v>
      </c>
      <c r="F34" s="20"/>
    </row>
    <row r="35" spans="1:6" x14ac:dyDescent="0.25">
      <c r="A35" s="20"/>
      <c r="B35" s="21" t="s">
        <v>91</v>
      </c>
      <c r="C35" s="26" t="s">
        <v>20</v>
      </c>
      <c r="D35" s="26" t="s">
        <v>85</v>
      </c>
      <c r="E35" s="26" t="s">
        <v>137</v>
      </c>
      <c r="F35" s="20"/>
    </row>
    <row r="36" spans="1:6" x14ac:dyDescent="0.25">
      <c r="A36" s="20"/>
      <c r="B36" s="21" t="s">
        <v>93</v>
      </c>
      <c r="C36" s="26" t="s">
        <v>21</v>
      </c>
      <c r="D36" s="26" t="s">
        <v>89</v>
      </c>
      <c r="E36" s="26" t="s">
        <v>138</v>
      </c>
      <c r="F36" s="20"/>
    </row>
    <row r="37" spans="1:6" x14ac:dyDescent="0.25">
      <c r="A37" s="20"/>
      <c r="B37" s="21" t="s">
        <v>95</v>
      </c>
      <c r="C37" s="26" t="s">
        <v>22</v>
      </c>
      <c r="D37" s="26" t="s">
        <v>114</v>
      </c>
      <c r="E37" s="26" t="s">
        <v>139</v>
      </c>
      <c r="F37" s="20"/>
    </row>
    <row r="38" spans="1:6" x14ac:dyDescent="0.25">
      <c r="A38" s="20"/>
      <c r="B38" s="21" t="s">
        <v>97</v>
      </c>
      <c r="C38" s="26" t="s">
        <v>23</v>
      </c>
      <c r="D38" s="26" t="s">
        <v>55</v>
      </c>
      <c r="E38" s="26" t="s">
        <v>140</v>
      </c>
      <c r="F38" s="20"/>
    </row>
    <row r="39" spans="1:6" x14ac:dyDescent="0.25">
      <c r="A39" s="20"/>
      <c r="B39" s="21" t="s">
        <v>99</v>
      </c>
      <c r="C39" s="26" t="s">
        <v>24</v>
      </c>
      <c r="D39" s="26" t="s">
        <v>24</v>
      </c>
      <c r="E39" s="26" t="s">
        <v>141</v>
      </c>
      <c r="F39" s="20"/>
    </row>
    <row r="40" spans="1:6" x14ac:dyDescent="0.25">
      <c r="A40" s="20"/>
      <c r="B40" s="21" t="s">
        <v>107</v>
      </c>
      <c r="C40" s="26" t="s">
        <v>25</v>
      </c>
      <c r="D40" s="26" t="s">
        <v>58</v>
      </c>
      <c r="E40" s="26" t="s">
        <v>142</v>
      </c>
      <c r="F40" s="20"/>
    </row>
    <row r="41" spans="1:6" x14ac:dyDescent="0.25">
      <c r="A41" s="20"/>
      <c r="B41" s="21" t="s">
        <v>111</v>
      </c>
      <c r="C41" s="26" t="s">
        <v>26</v>
      </c>
      <c r="D41" s="26" t="s">
        <v>60</v>
      </c>
      <c r="E41" s="26" t="s">
        <v>143</v>
      </c>
      <c r="F41" s="20"/>
    </row>
    <row r="42" spans="1:6" x14ac:dyDescent="0.25">
      <c r="A42" s="20"/>
      <c r="B42" s="21" t="s">
        <v>108</v>
      </c>
      <c r="C42" s="26" t="s">
        <v>27</v>
      </c>
      <c r="D42" s="26" t="s">
        <v>62</v>
      </c>
      <c r="E42" s="26" t="s">
        <v>144</v>
      </c>
      <c r="F42" s="20"/>
    </row>
    <row r="43" spans="1:6" x14ac:dyDescent="0.25">
      <c r="A43" s="20"/>
      <c r="B43" s="21" t="s">
        <v>109</v>
      </c>
      <c r="C43" s="26" t="s">
        <v>28</v>
      </c>
      <c r="D43" s="26" t="s">
        <v>28</v>
      </c>
      <c r="E43" s="26" t="s">
        <v>145</v>
      </c>
      <c r="F43" s="20"/>
    </row>
    <row r="44" spans="1:6" x14ac:dyDescent="0.25">
      <c r="A44" s="20"/>
      <c r="B44" s="21" t="s">
        <v>110</v>
      </c>
      <c r="C44" s="26" t="s">
        <v>29</v>
      </c>
      <c r="D44" s="26" t="s">
        <v>29</v>
      </c>
      <c r="E44" s="26" t="s">
        <v>146</v>
      </c>
      <c r="F44" s="20"/>
    </row>
    <row r="45" spans="1:6" x14ac:dyDescent="0.25">
      <c r="A45" s="20"/>
      <c r="B45" s="20"/>
      <c r="C45" s="25"/>
      <c r="D45" s="25"/>
      <c r="E45" s="25"/>
      <c r="F45" s="20"/>
    </row>
    <row r="46" spans="1:6" x14ac:dyDescent="0.2">
      <c r="A46" s="22"/>
      <c r="B46" s="21" t="s">
        <v>101</v>
      </c>
      <c r="C46" s="86" t="s">
        <v>234</v>
      </c>
      <c r="D46" s="26" t="s">
        <v>235</v>
      </c>
      <c r="E46" s="26" t="s">
        <v>236</v>
      </c>
      <c r="F46" s="25"/>
    </row>
    <row r="47" spans="1:6" x14ac:dyDescent="0.25">
      <c r="A47" s="20"/>
      <c r="B47" s="21" t="s">
        <v>102</v>
      </c>
      <c r="F47" s="25"/>
    </row>
    <row r="48" spans="1:6" x14ac:dyDescent="0.25">
      <c r="A48" s="20"/>
      <c r="B48" s="21" t="s">
        <v>103</v>
      </c>
      <c r="F48" s="25"/>
    </row>
    <row r="49" spans="1:6" x14ac:dyDescent="0.25">
      <c r="A49" s="20"/>
      <c r="B49" s="21" t="s">
        <v>104</v>
      </c>
      <c r="F49" s="25"/>
    </row>
    <row r="50" spans="1:6" x14ac:dyDescent="0.25">
      <c r="A50" s="20"/>
      <c r="B50" s="21" t="s">
        <v>147</v>
      </c>
      <c r="F50" s="25"/>
    </row>
    <row r="51" spans="1:6" x14ac:dyDescent="0.25">
      <c r="A51" s="20"/>
      <c r="B51" s="20"/>
      <c r="C51" s="20"/>
      <c r="D51" s="20"/>
      <c r="E51" s="20"/>
      <c r="F51" s="20"/>
    </row>
    <row r="52" spans="1:6" x14ac:dyDescent="0.25">
      <c r="A52" s="20" t="s">
        <v>43</v>
      </c>
      <c r="B52" s="21" t="s">
        <v>105</v>
      </c>
      <c r="C52" s="26" t="s">
        <v>159</v>
      </c>
      <c r="D52" s="26" t="s">
        <v>160</v>
      </c>
      <c r="E52" s="26" t="s">
        <v>161</v>
      </c>
      <c r="F52" s="20"/>
    </row>
    <row r="53" spans="1:6" x14ac:dyDescent="0.25">
      <c r="A53" s="20" t="s">
        <v>40</v>
      </c>
      <c r="B53" s="27" t="s">
        <v>106</v>
      </c>
      <c r="C53" s="28" t="s">
        <v>245</v>
      </c>
      <c r="D53" s="28" t="s">
        <v>246</v>
      </c>
      <c r="E53" s="28" t="s">
        <v>247</v>
      </c>
      <c r="F53" s="20"/>
    </row>
    <row r="54" spans="1:6" x14ac:dyDescent="0.25">
      <c r="A54" s="20"/>
      <c r="B54" s="20"/>
      <c r="C54" s="25"/>
      <c r="D54" s="25"/>
      <c r="E54" s="25"/>
      <c r="F54" s="20"/>
    </row>
    <row r="55" spans="1:6" ht="25.5" x14ac:dyDescent="0.25">
      <c r="A55" s="22" t="s">
        <v>162</v>
      </c>
      <c r="B55" s="21" t="s">
        <v>165</v>
      </c>
      <c r="C55" s="26" t="s">
        <v>189</v>
      </c>
      <c r="D55" s="26" t="s">
        <v>190</v>
      </c>
      <c r="E55" s="26" t="s">
        <v>191</v>
      </c>
      <c r="F55" s="20"/>
    </row>
    <row r="56" spans="1:6" x14ac:dyDescent="0.25">
      <c r="A56" s="22"/>
      <c r="B56" s="21" t="s">
        <v>166</v>
      </c>
      <c r="F56" s="20"/>
    </row>
    <row r="57" spans="1:6" x14ac:dyDescent="0.25">
      <c r="A57" s="22"/>
      <c r="B57" s="22"/>
      <c r="C57" s="22"/>
      <c r="D57" s="22"/>
      <c r="E57" s="22"/>
      <c r="F57" s="20"/>
    </row>
    <row r="58" spans="1:6" ht="14.25" customHeight="1" x14ac:dyDescent="0.25">
      <c r="A58" s="22"/>
      <c r="B58" s="21" t="s">
        <v>163</v>
      </c>
      <c r="C58" s="26" t="s">
        <v>192</v>
      </c>
      <c r="D58" s="26" t="s">
        <v>194</v>
      </c>
      <c r="E58" s="26" t="s">
        <v>196</v>
      </c>
      <c r="F58" s="20"/>
    </row>
    <row r="59" spans="1:6" ht="15" customHeight="1" x14ac:dyDescent="0.25">
      <c r="A59" s="22"/>
      <c r="B59" s="21" t="s">
        <v>164</v>
      </c>
      <c r="C59" s="26" t="s">
        <v>193</v>
      </c>
      <c r="D59" s="26" t="s">
        <v>195</v>
      </c>
      <c r="E59" s="26" t="s">
        <v>197</v>
      </c>
      <c r="F59" s="20"/>
    </row>
    <row r="60" spans="1:6" x14ac:dyDescent="0.25">
      <c r="A60" s="22"/>
      <c r="B60" s="23"/>
      <c r="C60" s="24"/>
      <c r="D60" s="24"/>
      <c r="E60" s="24"/>
      <c r="F60" s="20"/>
    </row>
    <row r="61" spans="1:6" ht="12.75" customHeight="1" x14ac:dyDescent="0.25">
      <c r="A61" s="22" t="s">
        <v>167</v>
      </c>
      <c r="B61" s="21" t="s">
        <v>168</v>
      </c>
      <c r="C61" s="26" t="s">
        <v>199</v>
      </c>
      <c r="D61" s="26" t="s">
        <v>198</v>
      </c>
      <c r="E61" s="26" t="s">
        <v>200</v>
      </c>
      <c r="F61" s="20"/>
    </row>
    <row r="62" spans="1:6" x14ac:dyDescent="0.25">
      <c r="A62" s="22"/>
      <c r="B62" s="21" t="s">
        <v>169</v>
      </c>
      <c r="F62" s="20"/>
    </row>
    <row r="63" spans="1:6" x14ac:dyDescent="0.25">
      <c r="A63" s="22"/>
      <c r="B63" s="22"/>
      <c r="C63" s="22"/>
      <c r="D63" s="22"/>
      <c r="E63" s="22"/>
      <c r="F63" s="20"/>
    </row>
    <row r="64" spans="1:6" ht="14.25" customHeight="1" x14ac:dyDescent="0.25">
      <c r="A64" s="22"/>
      <c r="B64" s="21" t="s">
        <v>170</v>
      </c>
      <c r="C64" s="26" t="s">
        <v>148</v>
      </c>
      <c r="D64" s="26" t="s">
        <v>155</v>
      </c>
      <c r="E64" s="26" t="s">
        <v>157</v>
      </c>
      <c r="F64" s="20"/>
    </row>
    <row r="65" spans="1:6" ht="15" customHeight="1" x14ac:dyDescent="0.25">
      <c r="A65" s="22"/>
      <c r="B65" s="21" t="s">
        <v>171</v>
      </c>
      <c r="C65" s="26" t="s">
        <v>149</v>
      </c>
      <c r="D65" s="26" t="s">
        <v>156</v>
      </c>
      <c r="E65" s="26" t="s">
        <v>158</v>
      </c>
      <c r="F65" s="20"/>
    </row>
    <row r="66" spans="1:6" x14ac:dyDescent="0.25">
      <c r="A66" s="22"/>
      <c r="B66" s="23"/>
      <c r="C66" s="24"/>
      <c r="D66" s="24"/>
      <c r="E66" s="24"/>
      <c r="F66" s="20"/>
    </row>
    <row r="67" spans="1:6" ht="12.75" customHeight="1" x14ac:dyDescent="0.25">
      <c r="A67" s="22" t="s">
        <v>172</v>
      </c>
      <c r="B67" s="21" t="s">
        <v>174</v>
      </c>
      <c r="C67" s="26" t="s">
        <v>203</v>
      </c>
      <c r="D67" s="26" t="s">
        <v>202</v>
      </c>
      <c r="E67" s="26" t="s">
        <v>201</v>
      </c>
      <c r="F67" s="20"/>
    </row>
    <row r="68" spans="1:6" x14ac:dyDescent="0.25">
      <c r="A68" s="22"/>
      <c r="B68" s="21" t="s">
        <v>175</v>
      </c>
      <c r="F68" s="20"/>
    </row>
    <row r="69" spans="1:6" x14ac:dyDescent="0.25">
      <c r="A69" s="22"/>
      <c r="B69" s="22"/>
      <c r="C69" s="22"/>
      <c r="D69" s="22"/>
      <c r="E69" s="22"/>
      <c r="F69" s="20"/>
    </row>
    <row r="70" spans="1:6" ht="14.25" customHeight="1" x14ac:dyDescent="0.25">
      <c r="A70" s="22"/>
      <c r="B70" s="21" t="s">
        <v>176</v>
      </c>
      <c r="C70" s="26" t="s">
        <v>205</v>
      </c>
      <c r="D70" s="26" t="s">
        <v>226</v>
      </c>
      <c r="E70" s="26" t="s">
        <v>204</v>
      </c>
      <c r="F70" s="20"/>
    </row>
    <row r="71" spans="1:6" ht="15" customHeight="1" x14ac:dyDescent="0.25">
      <c r="A71" s="22"/>
      <c r="B71" s="21" t="s">
        <v>177</v>
      </c>
      <c r="F71" s="20"/>
    </row>
    <row r="72" spans="1:6" x14ac:dyDescent="0.25">
      <c r="A72" s="22"/>
      <c r="B72" s="23"/>
      <c r="C72" s="24"/>
      <c r="D72" s="24"/>
      <c r="E72" s="24"/>
      <c r="F72" s="20"/>
    </row>
    <row r="73" spans="1:6" x14ac:dyDescent="0.25">
      <c r="A73" s="22"/>
      <c r="B73" s="21" t="s">
        <v>211</v>
      </c>
      <c r="C73" s="26" t="s">
        <v>206</v>
      </c>
      <c r="D73" s="26" t="s">
        <v>221</v>
      </c>
      <c r="E73" s="26" t="s">
        <v>216</v>
      </c>
      <c r="F73" s="20"/>
    </row>
    <row r="74" spans="1:6" x14ac:dyDescent="0.25">
      <c r="A74" s="22"/>
      <c r="B74" s="21" t="s">
        <v>212</v>
      </c>
      <c r="C74" s="26" t="s">
        <v>207</v>
      </c>
      <c r="D74" s="26" t="s">
        <v>222</v>
      </c>
      <c r="E74" s="26" t="s">
        <v>217</v>
      </c>
      <c r="F74" s="20"/>
    </row>
    <row r="75" spans="1:6" x14ac:dyDescent="0.25">
      <c r="A75" s="22"/>
      <c r="B75" s="21" t="s">
        <v>213</v>
      </c>
      <c r="C75" s="26" t="s">
        <v>208</v>
      </c>
      <c r="D75" s="26" t="s">
        <v>223</v>
      </c>
      <c r="E75" s="26" t="s">
        <v>218</v>
      </c>
      <c r="F75" s="20"/>
    </row>
    <row r="76" spans="1:6" x14ac:dyDescent="0.25">
      <c r="A76" s="22"/>
      <c r="B76" s="21" t="s">
        <v>214</v>
      </c>
      <c r="C76" s="26" t="s">
        <v>209</v>
      </c>
      <c r="D76" s="26" t="s">
        <v>224</v>
      </c>
      <c r="E76" s="26" t="s">
        <v>219</v>
      </c>
      <c r="F76" s="20"/>
    </row>
    <row r="77" spans="1:6" x14ac:dyDescent="0.25">
      <c r="A77" s="22"/>
      <c r="B77" s="21" t="s">
        <v>215</v>
      </c>
      <c r="C77" s="26" t="s">
        <v>210</v>
      </c>
      <c r="D77" s="26" t="s">
        <v>225</v>
      </c>
      <c r="E77" s="26" t="s">
        <v>220</v>
      </c>
      <c r="F77" s="20"/>
    </row>
    <row r="78" spans="1:6" x14ac:dyDescent="0.25">
      <c r="A78" s="22"/>
      <c r="B78" s="23"/>
      <c r="C78" s="24"/>
      <c r="D78" s="24"/>
      <c r="E78" s="24"/>
      <c r="F78" s="20"/>
    </row>
    <row r="79" spans="1:6" ht="12.75" customHeight="1" x14ac:dyDescent="0.25">
      <c r="A79" s="22" t="s">
        <v>173</v>
      </c>
      <c r="B79" s="21" t="s">
        <v>178</v>
      </c>
      <c r="C79" s="26" t="s">
        <v>260</v>
      </c>
      <c r="D79" s="26" t="s">
        <v>261</v>
      </c>
      <c r="E79" s="26" t="s">
        <v>262</v>
      </c>
      <c r="F79" s="20"/>
    </row>
    <row r="80" spans="1:6" x14ac:dyDescent="0.25">
      <c r="A80" s="22"/>
      <c r="B80" s="21" t="s">
        <v>179</v>
      </c>
      <c r="F80" s="20"/>
    </row>
    <row r="81" spans="1:6" x14ac:dyDescent="0.25">
      <c r="A81" s="22"/>
      <c r="B81" s="22"/>
      <c r="C81" s="22"/>
      <c r="D81" s="22"/>
      <c r="E81" s="22"/>
      <c r="F81" s="20"/>
    </row>
    <row r="82" spans="1:6" ht="14.25" customHeight="1" x14ac:dyDescent="0.25">
      <c r="A82" s="22"/>
      <c r="B82" s="21" t="s">
        <v>237</v>
      </c>
      <c r="C82" s="26" t="s">
        <v>228</v>
      </c>
      <c r="D82" s="26" t="s">
        <v>229</v>
      </c>
      <c r="E82" s="26" t="s">
        <v>227</v>
      </c>
      <c r="F82" s="20"/>
    </row>
    <row r="83" spans="1:6" ht="15" customHeight="1" x14ac:dyDescent="0.25">
      <c r="A83" s="22"/>
      <c r="B83" s="21" t="s">
        <v>238</v>
      </c>
      <c r="C83" s="26" t="s">
        <v>230</v>
      </c>
      <c r="D83" s="26" t="s">
        <v>231</v>
      </c>
      <c r="E83" s="26" t="s">
        <v>232</v>
      </c>
      <c r="F83" s="20"/>
    </row>
    <row r="84" spans="1:6" x14ac:dyDescent="0.25">
      <c r="A84" s="22"/>
      <c r="B84" s="23"/>
      <c r="C84" s="24"/>
      <c r="D84" s="24"/>
      <c r="E84" s="24"/>
      <c r="F84" s="20"/>
    </row>
    <row r="85" spans="1:6" x14ac:dyDescent="0.25">
      <c r="A85" s="22"/>
      <c r="B85" s="27" t="s">
        <v>239</v>
      </c>
      <c r="C85" s="28" t="s">
        <v>248</v>
      </c>
      <c r="D85" s="28" t="s">
        <v>249</v>
      </c>
      <c r="E85" s="28" t="s">
        <v>250</v>
      </c>
      <c r="F85" s="20"/>
    </row>
    <row r="86" spans="1:6" ht="25.5" x14ac:dyDescent="0.25">
      <c r="A86" s="22"/>
      <c r="B86" s="27" t="s">
        <v>240</v>
      </c>
      <c r="C86" s="28" t="s">
        <v>251</v>
      </c>
      <c r="D86" s="28" t="s">
        <v>252</v>
      </c>
      <c r="E86" s="28" t="s">
        <v>253</v>
      </c>
      <c r="F86" s="20"/>
    </row>
    <row r="87" spans="1:6" x14ac:dyDescent="0.25">
      <c r="A87" s="22"/>
      <c r="B87" s="27" t="s">
        <v>241</v>
      </c>
      <c r="C87" s="28">
        <v>2019</v>
      </c>
      <c r="D87" s="28">
        <v>2019</v>
      </c>
      <c r="E87" s="28">
        <v>2019</v>
      </c>
      <c r="F87" s="20"/>
    </row>
    <row r="88" spans="1:6" x14ac:dyDescent="0.25">
      <c r="A88" s="22"/>
      <c r="B88" s="27" t="s">
        <v>242</v>
      </c>
      <c r="C88" s="28">
        <v>2022</v>
      </c>
      <c r="D88" s="28">
        <v>2022</v>
      </c>
      <c r="E88" s="28">
        <v>2022</v>
      </c>
      <c r="F88" s="20"/>
    </row>
    <row r="89" spans="1:6" ht="25.5" x14ac:dyDescent="0.25">
      <c r="A89" s="22"/>
      <c r="B89" s="27" t="s">
        <v>243</v>
      </c>
      <c r="C89" s="28" t="s">
        <v>254</v>
      </c>
      <c r="D89" s="28" t="s">
        <v>255</v>
      </c>
      <c r="E89" s="28" t="s">
        <v>256</v>
      </c>
      <c r="F89" s="20"/>
    </row>
    <row r="90" spans="1:6" ht="25.5" x14ac:dyDescent="0.25">
      <c r="A90" s="22"/>
      <c r="B90" s="27" t="s">
        <v>244</v>
      </c>
      <c r="C90" s="28" t="s">
        <v>257</v>
      </c>
      <c r="D90" s="28" t="s">
        <v>258</v>
      </c>
      <c r="E90" s="28" t="s">
        <v>259</v>
      </c>
      <c r="F90" s="20"/>
    </row>
    <row r="91" spans="1:6" x14ac:dyDescent="0.25">
      <c r="A91" s="22"/>
      <c r="F91" s="20"/>
    </row>
    <row r="92" spans="1:6" x14ac:dyDescent="0.25">
      <c r="A92" s="22"/>
      <c r="B92" s="23"/>
      <c r="C92" s="24"/>
      <c r="D92" s="24"/>
      <c r="E92" s="24"/>
      <c r="F92" s="20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85A33B2A6CCB547A161950A270407E3" ma:contentTypeVersion="6" ma:contentTypeDescription="Ein neues Dokument erstellen." ma:contentTypeScope="" ma:versionID="30c8e58aff0c29f51bc0baaf72acff20">
  <xsd:schema xmlns:xsd="http://www.w3.org/2001/XMLSchema" xmlns:xs="http://www.w3.org/2001/XMLSchema" xmlns:p="http://schemas.microsoft.com/office/2006/metadata/properties" xmlns:ns1="http://schemas.microsoft.com/sharepoint/v3" xmlns:ns2="7454599f-d106-457b-8c57-c701db197486" targetNamespace="http://schemas.microsoft.com/office/2006/metadata/properties" ma:root="true" ma:fieldsID="6f9bf5ebc84e314b5d8bed6c82c25cb6" ns1:_="" ns2:_="">
    <xsd:import namespace="http://schemas.microsoft.com/sharepoint/v3"/>
    <xsd:import namespace="7454599f-d106-457b-8c57-c701db19748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itel_DE" minOccurs="0"/>
                <xsd:element ref="ns2:Titel_RM" minOccurs="0"/>
                <xsd:element ref="ns2:Titel_IT" minOccurs="0"/>
                <xsd:element ref="ns2:Kategorie" minOccurs="0"/>
                <xsd:element ref="ns2:Benutzerdefinierte_x0020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Geplantes Startdatum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Geplantes End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4599f-d106-457b-8c57-c701db197486" elementFormDefault="qualified">
    <xsd:import namespace="http://schemas.microsoft.com/office/2006/documentManagement/types"/>
    <xsd:import namespace="http://schemas.microsoft.com/office/infopath/2007/PartnerControls"/>
    <xsd:element name="Titel_DE" ma:index="10" nillable="true" ma:displayName="Titel_DE" ma:internalName="Titel_DE">
      <xsd:simpleType>
        <xsd:restriction base="dms:Text">
          <xsd:maxLength value="255"/>
        </xsd:restriction>
      </xsd:simpleType>
    </xsd:element>
    <xsd:element name="Titel_RM" ma:index="11" nillable="true" ma:displayName="Titel_RM" ma:internalName="Titel_RM">
      <xsd:simpleType>
        <xsd:restriction base="dms:Text">
          <xsd:maxLength value="255"/>
        </xsd:restriction>
      </xsd:simpleType>
    </xsd:element>
    <xsd:element name="Titel_IT" ma:index="12" nillable="true" ma:displayName="Titel_IT" ma:internalName="Titel_IT">
      <xsd:simpleType>
        <xsd:restriction base="dms:Text">
          <xsd:maxLength value="255"/>
        </xsd:restriction>
      </xsd:simpleType>
    </xsd:element>
    <xsd:element name="Kategorie" ma:index="13" nillable="true" ma:displayName="Kategorie" ma:internalName="Kategorie">
      <xsd:simpleType>
        <xsd:restriction base="dms:Text">
          <xsd:maxLength value="255"/>
        </xsd:restriction>
      </xsd:simpleType>
    </xsd:element>
    <xsd:element name="Benutzerdefinierte_x0020_ID" ma:index="14" nillable="true" ma:displayName="Benutzerdefinierte ID" ma:internalName="Benutzerdefinierte_x0020_ID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tegorie xmlns="7454599f-d106-457b-8c57-c701db197486">Unternehmen</Kategorie>
    <Titel_IT xmlns="7454599f-d106-457b-8c57-c701db197486">Demografia delle imprese dei Grigioni a confronto 2013-2022</Titel_IT>
    <Benutzerdefinierte_x0020_ID xmlns="7454599f-d106-457b-8c57-c701db197486">1006</Benutzerdefinierte_x0020_ID>
    <PublishingExpirationDate xmlns="http://schemas.microsoft.com/sharepoint/v3" xsi:nil="true"/>
    <Titel_DE xmlns="7454599f-d106-457b-8c57-c701db197486">Unternehmensdemographie Graubünden im Vergleich, 2013-2022</Titel_DE>
    <PublishingStartDate xmlns="http://schemas.microsoft.com/sharepoint/v3" xsi:nil="true"/>
    <Titel_RM xmlns="7454599f-d106-457b-8c57-c701db197486">Cumparegliaziun da la demografia d'interpresas dal Grischun 2013-2022</Titel_RM>
  </documentManagement>
</p:properties>
</file>

<file path=customXml/itemProps1.xml><?xml version="1.0" encoding="utf-8"?>
<ds:datastoreItem xmlns:ds="http://schemas.openxmlformats.org/officeDocument/2006/customXml" ds:itemID="{0AEFF490-1ACC-406C-BED5-3CEA414E760A}"/>
</file>

<file path=customXml/itemProps2.xml><?xml version="1.0" encoding="utf-8"?>
<ds:datastoreItem xmlns:ds="http://schemas.openxmlformats.org/officeDocument/2006/customXml" ds:itemID="{EC53F897-7938-4AAF-9C16-4DFD2F6F98C5}"/>
</file>

<file path=customXml/itemProps3.xml><?xml version="1.0" encoding="utf-8"?>
<ds:datastoreItem xmlns:ds="http://schemas.openxmlformats.org/officeDocument/2006/customXml" ds:itemID="{E1E549BF-70A2-4198-A1CA-A1FC72C33B5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Unternehmensgründungen</vt:lpstr>
      <vt:lpstr>Unternehmensschliessungen</vt:lpstr>
      <vt:lpstr>Bestand aktiver Unternehmen</vt:lpstr>
      <vt:lpstr>Überlebensrate Unternehmen</vt:lpstr>
      <vt:lpstr>Wachstumsstarke Unternehmen</vt:lpstr>
      <vt:lpstr>Uebersetzungen</vt:lpstr>
    </vt:vector>
  </TitlesOfParts>
  <Company>Kantonale Verwaltung Graubünden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Unternehmensdemographie Graubünden im Vergleich</dc:title>
  <dc:creator>Luzius.Stricker@awt.gr.ch</dc:creator>
  <cp:lastModifiedBy>Monstein Urs</cp:lastModifiedBy>
  <dcterms:created xsi:type="dcterms:W3CDTF">2022-01-24T08:31:17Z</dcterms:created>
  <dcterms:modified xsi:type="dcterms:W3CDTF">2024-12-02T08:36:51Z</dcterms:modified>
  <cp:category>UDEMO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0x010100A85A33B2A6CCB547A161950A270407E3</vt:lpwstr>
  </property>
</Properties>
</file>